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20" yWindow="90" windowWidth="15120" windowHeight="7770"/>
  </bookViews>
  <sheets>
    <sheet name="Data" sheetId="1" r:id="rId1"/>
    <sheet name="FBF Calculation Sheet" sheetId="3" r:id="rId2"/>
    <sheet name="Proceedings" sheetId="11" r:id="rId3"/>
    <sheet name="40 cover page" sheetId="6" r:id="rId4"/>
    <sheet name="40 back page" sheetId="7" r:id="rId5"/>
    <sheet name="Paper Token101(P)" sheetId="10" r:id="rId6"/>
    <sheet name="40 cover page (I)" sheetId="12" r:id="rId7"/>
    <sheet name="40 back page (I)" sheetId="13" r:id="rId8"/>
    <sheet name="Paper Token101(I)" sheetId="14" r:id="rId9"/>
  </sheets>
  <externalReferences>
    <externalReference r:id="rId10"/>
    <externalReference r:id="rId11"/>
  </externalReferences>
  <definedNames>
    <definedName name="DDOname">Data!$K$33:$K$39</definedName>
    <definedName name="_xlnm.Print_Area" localSheetId="4">'40 back page'!$B$2:$I$28</definedName>
    <definedName name="_xlnm.Print_Area" localSheetId="7">'40 back page (I)'!$B$2:$I$27</definedName>
    <definedName name="_xlnm.Print_Area" localSheetId="3">'40 cover page'!$B$2:$U$47</definedName>
    <definedName name="_xlnm.Print_Area" localSheetId="6">'40 cover page (I)'!$B$2:$U$47</definedName>
    <definedName name="_xlnm.Print_Area" localSheetId="1">'FBF Calculation Sheet'!$A$2:$G$53</definedName>
    <definedName name="_xlnm.Print_Area" localSheetId="8">'Paper Token101(I)'!$B$2:$AU$45</definedName>
    <definedName name="_xlnm.Print_Area" localSheetId="5">'Paper Token101(P)'!$B$2:$AU$45</definedName>
    <definedName name="_xlnm.Print_Area" localSheetId="2">Proceedings!$B$2:$G$23</definedName>
  </definedNames>
  <calcPr calcId="124519"/>
</workbook>
</file>

<file path=xl/calcChain.xml><?xml version="1.0" encoding="utf-8"?>
<calcChain xmlns="http://schemas.openxmlformats.org/spreadsheetml/2006/main">
  <c r="J47" i="3"/>
  <c r="J48"/>
  <c r="A47"/>
  <c r="B23" i="11" l="1"/>
  <c r="E21"/>
  <c r="B35" i="3"/>
  <c r="B36"/>
  <c r="B41"/>
  <c r="B42"/>
  <c r="B43"/>
  <c r="B44"/>
  <c r="B45"/>
  <c r="B25"/>
  <c r="J44" l="1"/>
  <c r="J9"/>
  <c r="J10"/>
  <c r="J11"/>
  <c r="J12"/>
  <c r="J13"/>
  <c r="J14"/>
  <c r="J15"/>
  <c r="J16"/>
  <c r="J17"/>
  <c r="J18"/>
  <c r="J19"/>
  <c r="J20"/>
  <c r="J21"/>
  <c r="J22"/>
  <c r="J23"/>
  <c r="J24"/>
  <c r="J25"/>
  <c r="A19"/>
  <c r="A17"/>
  <c r="A18"/>
  <c r="B17"/>
  <c r="C11"/>
  <c r="C12"/>
  <c r="C13"/>
  <c r="C14"/>
  <c r="C15"/>
  <c r="C16"/>
  <c r="C17"/>
  <c r="C24"/>
  <c r="C25"/>
  <c r="A43"/>
  <c r="C43" s="1"/>
  <c r="A45"/>
  <c r="C45" s="1"/>
  <c r="A37"/>
  <c r="C37" s="1"/>
  <c r="A44"/>
  <c r="A46"/>
  <c r="B24"/>
  <c r="A26"/>
  <c r="C7"/>
  <c r="C8"/>
  <c r="C9"/>
  <c r="C10"/>
  <c r="AA18"/>
  <c r="AB18" s="1"/>
  <c r="U5"/>
  <c r="W5"/>
  <c r="C6" i="11"/>
  <c r="J45" i="3" l="1"/>
  <c r="Z47"/>
  <c r="AA47" s="1"/>
  <c r="AB47" s="1"/>
  <c r="AC47" s="1"/>
  <c r="AD47" s="1"/>
  <c r="AE47" s="1"/>
  <c r="Z48" s="1"/>
  <c r="AA48" s="1"/>
  <c r="AB48" s="1"/>
  <c r="J46"/>
  <c r="J43"/>
  <c r="C26"/>
  <c r="C44"/>
  <c r="AC48"/>
  <c r="AD48" s="1"/>
  <c r="AE48" s="1"/>
  <c r="C46"/>
  <c r="AC18"/>
  <c r="AD18" s="1"/>
  <c r="AE18" s="1"/>
  <c r="B18" s="1"/>
  <c r="C19" s="1"/>
  <c r="C4" i="11"/>
  <c r="S10" i="10"/>
  <c r="S10" i="14"/>
  <c r="E10" i="10"/>
  <c r="AM24" s="1"/>
  <c r="E10" i="14"/>
  <c r="AT8"/>
  <c r="O12"/>
  <c r="E12"/>
  <c r="AR6"/>
  <c r="AR6" i="10"/>
  <c r="E12"/>
  <c r="BA43" i="14"/>
  <c r="C8" s="1"/>
  <c r="AO6" s="1"/>
  <c r="BA43" i="10"/>
  <c r="AZ44" s="1"/>
  <c r="AO6"/>
  <c r="C5" i="13"/>
  <c r="C5" i="7"/>
  <c r="A2" i="3"/>
  <c r="B2" i="11"/>
  <c r="E20"/>
  <c r="AJ2" i="14"/>
  <c r="AJ3"/>
  <c r="C6"/>
  <c r="BA48"/>
  <c r="AZ50"/>
  <c r="AZ52" s="1"/>
  <c r="BA50"/>
  <c r="BB50"/>
  <c r="BB52" s="1"/>
  <c r="BA52"/>
  <c r="BA54"/>
  <c r="AZ56" s="1"/>
  <c r="BA56"/>
  <c r="F14" i="13"/>
  <c r="C2" i="12"/>
  <c r="E9"/>
  <c r="F17"/>
  <c r="F19"/>
  <c r="F21"/>
  <c r="F23"/>
  <c r="F25"/>
  <c r="Y56"/>
  <c r="X57" s="1"/>
  <c r="AB58"/>
  <c r="Y59"/>
  <c r="Y61"/>
  <c r="X63" s="1"/>
  <c r="X65" s="1"/>
  <c r="AJ2" i="10"/>
  <c r="AJ3"/>
  <c r="C6"/>
  <c r="AO8"/>
  <c r="AT8"/>
  <c r="O12"/>
  <c r="BA48"/>
  <c r="AZ50"/>
  <c r="AZ52" s="1"/>
  <c r="BA50"/>
  <c r="BB50"/>
  <c r="BB52" s="1"/>
  <c r="BA52"/>
  <c r="BA54"/>
  <c r="AZ56" s="1"/>
  <c r="BA56"/>
  <c r="F14" i="7"/>
  <c r="C2" i="6"/>
  <c r="E9"/>
  <c r="F17"/>
  <c r="F19"/>
  <c r="F21"/>
  <c r="F23"/>
  <c r="F25"/>
  <c r="Y56"/>
  <c r="X57" s="1"/>
  <c r="AB58"/>
  <c r="Y59"/>
  <c r="Y61" s="1"/>
  <c r="B3" i="11"/>
  <c r="C4" i="3"/>
  <c r="A6" s="1"/>
  <c r="L5" s="1"/>
  <c r="M5" s="1"/>
  <c r="N5" s="1"/>
  <c r="O5" s="1"/>
  <c r="P5" s="1"/>
  <c r="Q5" s="1"/>
  <c r="R5" s="1"/>
  <c r="L6" s="1"/>
  <c r="U6"/>
  <c r="W6" s="1"/>
  <c r="A7"/>
  <c r="U7"/>
  <c r="W7"/>
  <c r="A8"/>
  <c r="U8"/>
  <c r="W8" s="1"/>
  <c r="U9"/>
  <c r="W9" s="1"/>
  <c r="U10"/>
  <c r="W10" s="1"/>
  <c r="U11"/>
  <c r="W11" s="1"/>
  <c r="U12"/>
  <c r="W12" s="1"/>
  <c r="U13"/>
  <c r="W13" s="1"/>
  <c r="U14"/>
  <c r="W14" s="1"/>
  <c r="J7" i="1"/>
  <c r="B16" i="11" s="1"/>
  <c r="I11" i="1"/>
  <c r="J11"/>
  <c r="H14"/>
  <c r="I14"/>
  <c r="J14" s="1"/>
  <c r="H16"/>
  <c r="I16"/>
  <c r="H18"/>
  <c r="I18"/>
  <c r="D22"/>
  <c r="J22" s="1"/>
  <c r="N22"/>
  <c r="O22"/>
  <c r="R22" s="1"/>
  <c r="G24"/>
  <c r="G5" i="6" s="1"/>
  <c r="H24" i="1"/>
  <c r="I5" i="12" s="1"/>
  <c r="L24" i="1"/>
  <c r="O24"/>
  <c r="R24" s="1"/>
  <c r="N26"/>
  <c r="R23" s="1"/>
  <c r="Z8" i="3"/>
  <c r="AA8" s="1"/>
  <c r="AB8" s="1"/>
  <c r="AC8" s="1"/>
  <c r="AD8" s="1"/>
  <c r="AE8" s="1"/>
  <c r="AF8" s="1"/>
  <c r="B8" s="1"/>
  <c r="Z7"/>
  <c r="AA7" s="1"/>
  <c r="AB7" s="1"/>
  <c r="Y67" i="12"/>
  <c r="X69" s="1"/>
  <c r="AO8" i="14"/>
  <c r="AF48" i="3" l="1"/>
  <c r="AC7"/>
  <c r="AD7" s="1"/>
  <c r="AE7" s="1"/>
  <c r="AF7" s="1"/>
  <c r="W15"/>
  <c r="J16" i="1"/>
  <c r="K14"/>
  <c r="J18"/>
  <c r="Y69" i="12"/>
  <c r="B14" i="11"/>
  <c r="BA45" i="10"/>
  <c r="E5" s="1"/>
  <c r="AZ45"/>
  <c r="C5" s="1"/>
  <c r="BC45"/>
  <c r="I5" s="1"/>
  <c r="BB45"/>
  <c r="G5" s="1"/>
  <c r="C8"/>
  <c r="L5" i="6"/>
  <c r="F5"/>
  <c r="F5" i="12"/>
  <c r="K5"/>
  <c r="G5"/>
  <c r="I5" i="6"/>
  <c r="J5"/>
  <c r="L5" i="12"/>
  <c r="J5"/>
  <c r="K5" i="6"/>
  <c r="X58"/>
  <c r="I15" s="1"/>
  <c r="AA58"/>
  <c r="L15" s="1"/>
  <c r="Y58"/>
  <c r="J15" s="1"/>
  <c r="Z58"/>
  <c r="K15" s="1"/>
  <c r="AM24" i="14"/>
  <c r="N11" i="1"/>
  <c r="D15" s="1"/>
  <c r="A3" i="3" s="1"/>
  <c r="B13" i="11"/>
  <c r="X58" i="12"/>
  <c r="I15" s="1"/>
  <c r="Z58"/>
  <c r="K15" s="1"/>
  <c r="Y58"/>
  <c r="J15" s="1"/>
  <c r="AA58"/>
  <c r="L15" s="1"/>
  <c r="J8" i="3"/>
  <c r="A9"/>
  <c r="Y63" i="6"/>
  <c r="Y65" s="1"/>
  <c r="X63"/>
  <c r="X65" s="1"/>
  <c r="Z63"/>
  <c r="Z65" s="1"/>
  <c r="Y67"/>
  <c r="Z63" i="12"/>
  <c r="Z65" s="1"/>
  <c r="J7" i="3"/>
  <c r="Y63" i="12"/>
  <c r="Y65" s="1"/>
  <c r="AZ44" i="14"/>
  <c r="S5" i="3"/>
  <c r="M6"/>
  <c r="N6" s="1"/>
  <c r="O6" s="1"/>
  <c r="P6" s="1"/>
  <c r="Q6" s="1"/>
  <c r="R6" s="1"/>
  <c r="F5" i="7"/>
  <c r="F5" i="13"/>
  <c r="G4" i="11"/>
  <c r="A48" i="3" l="1"/>
  <c r="Z49" s="1"/>
  <c r="AA49" s="1"/>
  <c r="AB49" s="1"/>
  <c r="AC49" s="1"/>
  <c r="AD49" s="1"/>
  <c r="AE49" s="1"/>
  <c r="AF49" s="1"/>
  <c r="T5"/>
  <c r="X5"/>
  <c r="L14" i="1"/>
  <c r="K16"/>
  <c r="K18"/>
  <c r="B12" i="11"/>
  <c r="D6" i="3"/>
  <c r="BC45" i="14"/>
  <c r="I5" s="1"/>
  <c r="BB45"/>
  <c r="G5" s="1"/>
  <c r="AZ45"/>
  <c r="C5" s="1"/>
  <c r="BA45"/>
  <c r="E5" s="1"/>
  <c r="X69" i="6"/>
  <c r="Y69"/>
  <c r="Z9" i="3"/>
  <c r="AA9" s="1"/>
  <c r="AB9" s="1"/>
  <c r="AC9" s="1"/>
  <c r="AD9" s="1"/>
  <c r="AE9" s="1"/>
  <c r="AF9" s="1"/>
  <c r="B9" s="1"/>
  <c r="A10" s="1"/>
  <c r="S6"/>
  <c r="L7"/>
  <c r="M7" s="1"/>
  <c r="N7" s="1"/>
  <c r="O7" s="1"/>
  <c r="P7" s="1"/>
  <c r="Q7" s="1"/>
  <c r="R7" s="1"/>
  <c r="G14" i="11"/>
  <c r="L16" i="1" l="1"/>
  <c r="L18"/>
  <c r="M14"/>
  <c r="T6" i="3"/>
  <c r="X6"/>
  <c r="S7"/>
  <c r="L8"/>
  <c r="M8" s="1"/>
  <c r="N8" s="1"/>
  <c r="O8" s="1"/>
  <c r="P8" s="1"/>
  <c r="Q8" s="1"/>
  <c r="R8" s="1"/>
  <c r="N14" i="1" l="1"/>
  <c r="M16"/>
  <c r="M18"/>
  <c r="Z10" i="3"/>
  <c r="AA10" s="1"/>
  <c r="AB10" s="1"/>
  <c r="AC10" s="1"/>
  <c r="AD10" s="1"/>
  <c r="AE10" s="1"/>
  <c r="AF10" s="1"/>
  <c r="B10" s="1"/>
  <c r="A11" s="1"/>
  <c r="T7"/>
  <c r="X7"/>
  <c r="S8"/>
  <c r="L9"/>
  <c r="M9" s="1"/>
  <c r="N9" s="1"/>
  <c r="O9" s="1"/>
  <c r="P9" s="1"/>
  <c r="Q9" s="1"/>
  <c r="R9" s="1"/>
  <c r="N16" i="1" l="1"/>
  <c r="N18"/>
  <c r="O14"/>
  <c r="X8" i="3"/>
  <c r="T8"/>
  <c r="L10"/>
  <c r="M10" s="1"/>
  <c r="N10" s="1"/>
  <c r="O10" s="1"/>
  <c r="P10" s="1"/>
  <c r="Q10" s="1"/>
  <c r="R10" s="1"/>
  <c r="S9"/>
  <c r="P14" i="1" l="1"/>
  <c r="O16"/>
  <c r="O18"/>
  <c r="Z11" i="3"/>
  <c r="AA11" s="1"/>
  <c r="AB11" s="1"/>
  <c r="AC11" s="1"/>
  <c r="AD11" s="1"/>
  <c r="AE11" s="1"/>
  <c r="AF11" s="1"/>
  <c r="B11" s="1"/>
  <c r="A12" s="1"/>
  <c r="X9"/>
  <c r="T9"/>
  <c r="S10"/>
  <c r="L11"/>
  <c r="M11" s="1"/>
  <c r="N11" s="1"/>
  <c r="O11" s="1"/>
  <c r="P11" s="1"/>
  <c r="Q11" s="1"/>
  <c r="R11" s="1"/>
  <c r="P16" i="1" l="1"/>
  <c r="Q14"/>
  <c r="X10" i="3"/>
  <c r="T10"/>
  <c r="S11"/>
  <c r="L12"/>
  <c r="M12" s="1"/>
  <c r="N12" s="1"/>
  <c r="O12" s="1"/>
  <c r="P12" s="1"/>
  <c r="Q12" s="1"/>
  <c r="R12" s="1"/>
  <c r="R14" i="1" l="1"/>
  <c r="Q16"/>
  <c r="Z12" i="3"/>
  <c r="AA12" s="1"/>
  <c r="AB12" s="1"/>
  <c r="AC12" s="1"/>
  <c r="AD12" s="1"/>
  <c r="AE12" s="1"/>
  <c r="AF12" s="1"/>
  <c r="B12" s="1"/>
  <c r="A13" s="1"/>
  <c r="X11"/>
  <c r="T11"/>
  <c r="S12"/>
  <c r="L13"/>
  <c r="M13" s="1"/>
  <c r="N13" s="1"/>
  <c r="O13" s="1"/>
  <c r="P13" s="1"/>
  <c r="Q13" s="1"/>
  <c r="R13" s="1"/>
  <c r="R16" i="1" l="1"/>
  <c r="S14"/>
  <c r="S16" s="1"/>
  <c r="L14" i="3"/>
  <c r="M14" s="1"/>
  <c r="N14" s="1"/>
  <c r="O14" s="1"/>
  <c r="P14" s="1"/>
  <c r="Q14" s="1"/>
  <c r="R14" s="1"/>
  <c r="S14" s="1"/>
  <c r="S13"/>
  <c r="T12"/>
  <c r="X12"/>
  <c r="Z13" l="1"/>
  <c r="AA13" s="1"/>
  <c r="AB13" s="1"/>
  <c r="AC13" s="1"/>
  <c r="AD13" s="1"/>
  <c r="AE13" s="1"/>
  <c r="AF13" s="1"/>
  <c r="B13" s="1"/>
  <c r="A14" s="1"/>
  <c r="T14"/>
  <c r="X14"/>
  <c r="S15"/>
  <c r="F4" s="1"/>
  <c r="G4" s="1"/>
  <c r="X13"/>
  <c r="T13"/>
  <c r="X15" l="1"/>
  <c r="E6" s="1"/>
  <c r="F6" s="1"/>
  <c r="C51" s="1"/>
  <c r="C25" i="10" l="1"/>
  <c r="Y25" s="1"/>
  <c r="G5" i="7"/>
  <c r="G9" s="1"/>
  <c r="G32" i="6"/>
  <c r="X77" s="1"/>
  <c r="Z14" i="3"/>
  <c r="AA14" s="1"/>
  <c r="AB14" s="1"/>
  <c r="AC14" s="1"/>
  <c r="AD14" s="1"/>
  <c r="AE14" s="1"/>
  <c r="AF14" s="1"/>
  <c r="B14" s="1"/>
  <c r="A15" s="1"/>
  <c r="G15" i="11"/>
  <c r="D7" i="3"/>
  <c r="X80" i="6" l="1"/>
  <c r="Y80" s="1"/>
  <c r="X106"/>
  <c r="B104" i="10"/>
  <c r="AU18"/>
  <c r="E7" i="3"/>
  <c r="F7" s="1"/>
  <c r="D8" s="1"/>
  <c r="E8" s="1"/>
  <c r="AA81" i="6" l="1"/>
  <c r="AB81" s="1"/>
  <c r="AC81"/>
  <c r="AC82" s="1"/>
  <c r="Z80"/>
  <c r="B107" i="10"/>
  <c r="C107" s="1"/>
  <c r="X109" i="6"/>
  <c r="Y109" s="1"/>
  <c r="Y77"/>
  <c r="Z15" i="3"/>
  <c r="AA15" s="1"/>
  <c r="AB15" s="1"/>
  <c r="AC15" s="1"/>
  <c r="AD15" s="1"/>
  <c r="AE15" s="1"/>
  <c r="AF15" s="1"/>
  <c r="B15" s="1"/>
  <c r="A16" s="1"/>
  <c r="F8"/>
  <c r="D9" s="1"/>
  <c r="E9" l="1"/>
  <c r="F9" s="1"/>
  <c r="D10" s="1"/>
  <c r="E10" s="1"/>
  <c r="AA110" i="6"/>
  <c r="AB110" s="1"/>
  <c r="AC110"/>
  <c r="AC111" s="1"/>
  <c r="Z109"/>
  <c r="G108" i="10"/>
  <c r="G109" s="1"/>
  <c r="E108"/>
  <c r="F108" s="1"/>
  <c r="X79" i="6"/>
  <c r="Y79" s="1"/>
  <c r="AF80"/>
  <c r="AI80"/>
  <c r="AE80"/>
  <c r="AH81"/>
  <c r="AD81"/>
  <c r="AB82"/>
  <c r="AE81"/>
  <c r="AF81"/>
  <c r="AG81"/>
  <c r="Y106"/>
  <c r="C104" i="10"/>
  <c r="F10" i="3" l="1"/>
  <c r="X87" i="6"/>
  <c r="B106" i="10"/>
  <c r="C106" s="1"/>
  <c r="Z79" i="6"/>
  <c r="AB79" s="1"/>
  <c r="AC79"/>
  <c r="AA79"/>
  <c r="H108" i="10"/>
  <c r="J108"/>
  <c r="K108"/>
  <c r="I108"/>
  <c r="L108"/>
  <c r="F109"/>
  <c r="AI109" i="6"/>
  <c r="AF109"/>
  <c r="AE109"/>
  <c r="AE110"/>
  <c r="AG110"/>
  <c r="AH110"/>
  <c r="AF110"/>
  <c r="AD110"/>
  <c r="AB111"/>
  <c r="X108"/>
  <c r="Y108" s="1"/>
  <c r="X88"/>
  <c r="X78"/>
  <c r="Y78" s="1"/>
  <c r="D107" i="10"/>
  <c r="Z16" i="3"/>
  <c r="AA16" s="1"/>
  <c r="AB16" s="1"/>
  <c r="AC16" s="1"/>
  <c r="AD16" s="1"/>
  <c r="AE16" s="1"/>
  <c r="AF16" s="1"/>
  <c r="B16" s="1"/>
  <c r="AJ79" i="6" l="1"/>
  <c r="X117"/>
  <c r="AH79"/>
  <c r="AG79"/>
  <c r="AI79"/>
  <c r="AF79"/>
  <c r="AE79"/>
  <c r="AD79"/>
  <c r="X86" s="1"/>
  <c r="G106" i="10"/>
  <c r="D106"/>
  <c r="F106" s="1"/>
  <c r="M107"/>
  <c r="J107"/>
  <c r="I107"/>
  <c r="AC108" i="6"/>
  <c r="AJ108" s="1"/>
  <c r="Z108"/>
  <c r="AB108" s="1"/>
  <c r="AC78"/>
  <c r="AJ78" s="1"/>
  <c r="Z78"/>
  <c r="AB78" s="1"/>
  <c r="AA78"/>
  <c r="X107"/>
  <c r="Y107" s="1"/>
  <c r="X116"/>
  <c r="B115" i="10"/>
  <c r="B105"/>
  <c r="C105" s="1"/>
  <c r="D11" i="3"/>
  <c r="E11" s="1"/>
  <c r="F11" l="1"/>
  <c r="D12" s="1"/>
  <c r="E12" s="1"/>
  <c r="B114" i="10"/>
  <c r="N106"/>
  <c r="G105"/>
  <c r="N105" s="1"/>
  <c r="D105"/>
  <c r="F105" s="1"/>
  <c r="AH108" i="6"/>
  <c r="AF108"/>
  <c r="AD108"/>
  <c r="AE108"/>
  <c r="AG108"/>
  <c r="AI108"/>
  <c r="Z107"/>
  <c r="AB107" s="1"/>
  <c r="AC107"/>
  <c r="AJ107" s="1"/>
  <c r="AA107"/>
  <c r="AG78"/>
  <c r="AD78"/>
  <c r="AE78"/>
  <c r="AF78"/>
  <c r="AH78"/>
  <c r="AI78"/>
  <c r="AA108"/>
  <c r="E106" i="10"/>
  <c r="L106"/>
  <c r="H106"/>
  <c r="I106"/>
  <c r="K106"/>
  <c r="M106"/>
  <c r="J106"/>
  <c r="Z17" i="3"/>
  <c r="AA17" s="1"/>
  <c r="AB17" s="1"/>
  <c r="AC17" s="1"/>
  <c r="E105" i="10" l="1"/>
  <c r="F12" i="3"/>
  <c r="D13" s="1"/>
  <c r="E13" s="1"/>
  <c r="AD17"/>
  <c r="AE17" s="1"/>
  <c r="C18" s="1"/>
  <c r="B113" i="10"/>
  <c r="AG107" i="6"/>
  <c r="AD107"/>
  <c r="AI107"/>
  <c r="AE107"/>
  <c r="AH107"/>
  <c r="AF107"/>
  <c r="I105" i="10"/>
  <c r="J105"/>
  <c r="H105"/>
  <c r="M105"/>
  <c r="L105"/>
  <c r="K105"/>
  <c r="X85" i="6"/>
  <c r="X89" s="1"/>
  <c r="C33" s="1"/>
  <c r="X115"/>
  <c r="F13" i="3" l="1"/>
  <c r="D14" s="1"/>
  <c r="E14" s="1"/>
  <c r="X114" i="6"/>
  <c r="B112" i="10"/>
  <c r="B116" s="1"/>
  <c r="B27" s="1"/>
  <c r="AM20" s="1"/>
  <c r="X118" i="6"/>
  <c r="B14" s="1"/>
  <c r="F14" i="3" l="1"/>
  <c r="D15" s="1"/>
  <c r="E15" s="1"/>
  <c r="F15" l="1"/>
  <c r="D16" s="1"/>
  <c r="E16" s="1"/>
  <c r="Z19"/>
  <c r="AA19" s="1"/>
  <c r="AB19" s="1"/>
  <c r="Z20"/>
  <c r="AA20" s="1"/>
  <c r="AB20" s="1"/>
  <c r="AC20" s="1"/>
  <c r="F16" l="1"/>
  <c r="D17" s="1"/>
  <c r="E17" s="1"/>
  <c r="AC19"/>
  <c r="AD19" s="1"/>
  <c r="AE19" s="1"/>
  <c r="AF19" s="1"/>
  <c r="AD20"/>
  <c r="AE20" s="1"/>
  <c r="AF20" s="1"/>
  <c r="B19" s="1"/>
  <c r="A20" l="1"/>
  <c r="C20" s="1"/>
  <c r="F17"/>
  <c r="D18" s="1"/>
  <c r="E18" s="1"/>
  <c r="F18" l="1"/>
  <c r="D19" s="1"/>
  <c r="Z21"/>
  <c r="AA21" s="1"/>
  <c r="AB21" s="1"/>
  <c r="AC21" s="1"/>
  <c r="AD21" s="1"/>
  <c r="AE21" s="1"/>
  <c r="AF21" s="1"/>
  <c r="E19" l="1"/>
  <c r="F19" s="1"/>
  <c r="D20" s="1"/>
  <c r="B20"/>
  <c r="A21" l="1"/>
  <c r="C21" s="1"/>
  <c r="E20"/>
  <c r="F20" s="1"/>
  <c r="D21" l="1"/>
  <c r="Z22"/>
  <c r="AA22" s="1"/>
  <c r="AB22" s="1"/>
  <c r="AC22" s="1"/>
  <c r="AD22" l="1"/>
  <c r="AE22" s="1"/>
  <c r="AF22" s="1"/>
  <c r="B21" s="1"/>
  <c r="A22" s="1"/>
  <c r="C22" s="1"/>
  <c r="E21" l="1"/>
  <c r="F21" s="1"/>
  <c r="D22" s="1"/>
  <c r="Z23"/>
  <c r="AA23" s="1"/>
  <c r="AB23" s="1"/>
  <c r="AC23" s="1"/>
  <c r="AD23" l="1"/>
  <c r="AE23" s="1"/>
  <c r="AF23" l="1"/>
  <c r="B22" s="1"/>
  <c r="A23" l="1"/>
  <c r="C23" s="1"/>
  <c r="Z24"/>
  <c r="AA24" s="1"/>
  <c r="AB24" s="1"/>
  <c r="AC24" s="1"/>
  <c r="E22" l="1"/>
  <c r="F22" s="1"/>
  <c r="D23" s="1"/>
  <c r="AD24"/>
  <c r="AE24" s="1"/>
  <c r="B23" s="1"/>
  <c r="A24" s="1"/>
  <c r="Z25" s="1"/>
  <c r="AA25" l="1"/>
  <c r="AB25" s="1"/>
  <c r="E23" l="1"/>
  <c r="F23" s="1"/>
  <c r="D24" s="1"/>
  <c r="AC25"/>
  <c r="AD25" s="1"/>
  <c r="AE25" s="1"/>
  <c r="AF25" s="1"/>
  <c r="Z27" s="1"/>
  <c r="AA27" s="1"/>
  <c r="AB27" s="1"/>
  <c r="E24" l="1"/>
  <c r="F24" s="1"/>
  <c r="AC27"/>
  <c r="A25"/>
  <c r="AD27" l="1"/>
  <c r="AE27" s="1"/>
  <c r="AF27" s="1"/>
  <c r="B26" s="1"/>
  <c r="J26" s="1"/>
  <c r="Z26"/>
  <c r="D25"/>
  <c r="E25" s="1"/>
  <c r="AA26"/>
  <c r="AB26" s="1"/>
  <c r="F25" l="1"/>
  <c r="AC26"/>
  <c r="AD26" l="1"/>
  <c r="AE26" s="1"/>
  <c r="AF26" l="1"/>
  <c r="D26" l="1"/>
  <c r="E26" s="1"/>
  <c r="A27"/>
  <c r="C27" s="1"/>
  <c r="F26" l="1"/>
  <c r="D27" s="1"/>
  <c r="Z28"/>
  <c r="AA28" s="1"/>
  <c r="AB28" s="1"/>
  <c r="AC28" s="1"/>
  <c r="AD28" s="1"/>
  <c r="AE28" s="1"/>
  <c r="AF28" s="1"/>
  <c r="J27" l="1"/>
  <c r="B27"/>
  <c r="A28" s="1"/>
  <c r="C28" s="1"/>
  <c r="E27" l="1"/>
  <c r="Z29"/>
  <c r="AA29" s="1"/>
  <c r="AB29" s="1"/>
  <c r="AC29" s="1"/>
  <c r="AD29" s="1"/>
  <c r="AE29" s="1"/>
  <c r="AF29" s="1"/>
  <c r="B28" s="1"/>
  <c r="J28" l="1"/>
  <c r="F27"/>
  <c r="D28" s="1"/>
  <c r="A29"/>
  <c r="C29" s="1"/>
  <c r="E28" l="1"/>
  <c r="F28" s="1"/>
  <c r="Z30"/>
  <c r="AA30" s="1"/>
  <c r="AB30" s="1"/>
  <c r="AC30" s="1"/>
  <c r="AD30" s="1"/>
  <c r="AE30" s="1"/>
  <c r="AF30" s="1"/>
  <c r="B29" s="1"/>
  <c r="J29" l="1"/>
  <c r="D29"/>
  <c r="A30"/>
  <c r="C30" s="1"/>
  <c r="E29" l="1"/>
  <c r="F29" s="1"/>
  <c r="D30" s="1"/>
  <c r="Z31"/>
  <c r="AA31" s="1"/>
  <c r="AB31" s="1"/>
  <c r="AC31" s="1"/>
  <c r="AD31" s="1"/>
  <c r="AE31" s="1"/>
  <c r="AF31" s="1"/>
  <c r="B30" s="1"/>
  <c r="J30" l="1"/>
  <c r="E30" s="1"/>
  <c r="F30" s="1"/>
  <c r="D31" s="1"/>
  <c r="A31"/>
  <c r="C31" s="1"/>
  <c r="Z32" l="1"/>
  <c r="AA32" s="1"/>
  <c r="AB32" s="1"/>
  <c r="AC32" s="1"/>
  <c r="AD32" s="1"/>
  <c r="AE32" s="1"/>
  <c r="AF32" s="1"/>
  <c r="B31" s="1"/>
  <c r="J31" l="1"/>
  <c r="E31" s="1"/>
  <c r="F31" s="1"/>
  <c r="D32" s="1"/>
  <c r="A32"/>
  <c r="C32" s="1"/>
  <c r="Z33" l="1"/>
  <c r="AA33" s="1"/>
  <c r="AB33" s="1"/>
  <c r="AC33" s="1"/>
  <c r="AD33" s="1"/>
  <c r="AE33" s="1"/>
  <c r="AF33" s="1"/>
  <c r="B32" s="1"/>
  <c r="J32" l="1"/>
  <c r="E32" s="1"/>
  <c r="F32" s="1"/>
  <c r="D33" s="1"/>
  <c r="A33"/>
  <c r="C33" s="1"/>
  <c r="Z34" l="1"/>
  <c r="AA34" s="1"/>
  <c r="AB34" s="1"/>
  <c r="AC34" s="1"/>
  <c r="AD34" s="1"/>
  <c r="AE34" s="1"/>
  <c r="AF34" s="1"/>
  <c r="B33" s="1"/>
  <c r="J33" l="1"/>
  <c r="E33" s="1"/>
  <c r="F33" s="1"/>
  <c r="D34" s="1"/>
  <c r="A34"/>
  <c r="C34" s="1"/>
  <c r="Z35" l="1"/>
  <c r="AA35" s="1"/>
  <c r="AB35" s="1"/>
  <c r="AC35" s="1"/>
  <c r="AD35" s="1"/>
  <c r="AE35" s="1"/>
  <c r="AF35" s="1"/>
  <c r="A36" l="1"/>
  <c r="C36" s="1"/>
  <c r="B34"/>
  <c r="A35" s="1"/>
  <c r="J34" l="1"/>
  <c r="E34" s="1"/>
  <c r="F34" s="1"/>
  <c r="D35" s="1"/>
  <c r="J36"/>
  <c r="J35"/>
  <c r="C35"/>
  <c r="Z36"/>
  <c r="AA36" s="1"/>
  <c r="AB36" s="1"/>
  <c r="AC36" s="1"/>
  <c r="AD36" s="1"/>
  <c r="AE36" s="1"/>
  <c r="E35" l="1"/>
  <c r="F35" s="1"/>
  <c r="D36" s="1"/>
  <c r="E36" s="1"/>
  <c r="F36" l="1"/>
  <c r="D37" s="1"/>
  <c r="Z37"/>
  <c r="AA37" s="1"/>
  <c r="AB37" s="1"/>
  <c r="AC37" s="1"/>
  <c r="AD37" s="1"/>
  <c r="AE37" s="1"/>
  <c r="Z38" l="1"/>
  <c r="AA38" s="1"/>
  <c r="AB38" s="1"/>
  <c r="AC38" s="1"/>
  <c r="AD38" s="1"/>
  <c r="AE38" s="1"/>
  <c r="AF38" s="1"/>
  <c r="B37" s="1"/>
  <c r="J37" s="1"/>
  <c r="E37" s="1"/>
  <c r="F37" l="1"/>
  <c r="D38" s="1"/>
  <c r="A38"/>
  <c r="C38" s="1"/>
  <c r="Z39" l="1"/>
  <c r="AA39" s="1"/>
  <c r="AB39" s="1"/>
  <c r="AC39" s="1"/>
  <c r="AD39" s="1"/>
  <c r="AE39" s="1"/>
  <c r="AF39" l="1"/>
  <c r="B38" s="1"/>
  <c r="J38" s="1"/>
  <c r="E38" s="1"/>
  <c r="F38" s="1"/>
  <c r="D39" s="1"/>
  <c r="A39" l="1"/>
  <c r="C39" s="1"/>
  <c r="Z40" l="1"/>
  <c r="AA40" s="1"/>
  <c r="AB40" s="1"/>
  <c r="AC40" s="1"/>
  <c r="AD40" s="1"/>
  <c r="AE40" s="1"/>
  <c r="AF40" s="1"/>
  <c r="B39" s="1"/>
  <c r="J39" s="1"/>
  <c r="E39" s="1"/>
  <c r="F39" s="1"/>
  <c r="D40" s="1"/>
  <c r="A40" l="1"/>
  <c r="C40" s="1"/>
  <c r="Z41" l="1"/>
  <c r="AA41" s="1"/>
  <c r="AB41" s="1"/>
  <c r="AC41" s="1"/>
  <c r="AD41" s="1"/>
  <c r="AE41" s="1"/>
  <c r="AF41" s="1"/>
  <c r="B40" s="1"/>
  <c r="A42"/>
  <c r="J42" s="1"/>
  <c r="A41" l="1"/>
  <c r="J41" s="1"/>
  <c r="J40"/>
  <c r="E40" s="1"/>
  <c r="F40" s="1"/>
  <c r="D41" s="1"/>
  <c r="C42"/>
  <c r="C41" l="1"/>
  <c r="E41" s="1"/>
  <c r="F41" s="1"/>
  <c r="D42" s="1"/>
  <c r="Z42"/>
  <c r="AA42" s="1"/>
  <c r="AB42" s="1"/>
  <c r="AC42" s="1"/>
  <c r="AD42" s="1"/>
  <c r="AE42" s="1"/>
  <c r="Z43"/>
  <c r="AA43" s="1"/>
  <c r="AB43" s="1"/>
  <c r="AC43" s="1"/>
  <c r="AD43" s="1"/>
  <c r="AE43" s="1"/>
  <c r="E42" l="1"/>
  <c r="F42" s="1"/>
  <c r="D43" s="1"/>
  <c r="E43" s="1"/>
  <c r="F43" l="1"/>
  <c r="Z44"/>
  <c r="AA44" s="1"/>
  <c r="AB44" s="1"/>
  <c r="AC44" s="1"/>
  <c r="AD44" s="1"/>
  <c r="AE44" s="1"/>
  <c r="D44" l="1"/>
  <c r="E44" s="1"/>
  <c r="F44" l="1"/>
  <c r="Z45"/>
  <c r="AA45" s="1"/>
  <c r="AB45" s="1"/>
  <c r="AC45" s="1"/>
  <c r="AD45" s="1"/>
  <c r="AE45" s="1"/>
  <c r="D45" l="1"/>
  <c r="E45" s="1"/>
  <c r="Z46"/>
  <c r="AA46" s="1"/>
  <c r="AB46" s="1"/>
  <c r="AC46" s="1"/>
  <c r="AD46" s="1"/>
  <c r="AE46" s="1"/>
  <c r="F45" l="1"/>
  <c r="D46" l="1"/>
  <c r="E46" s="1"/>
  <c r="F46" l="1"/>
  <c r="D47" l="1"/>
  <c r="E47" s="1"/>
  <c r="F47" s="1"/>
  <c r="D48" s="1"/>
  <c r="E48" s="1"/>
  <c r="F48" l="1"/>
  <c r="F49" s="1"/>
  <c r="C53" s="1"/>
  <c r="E49"/>
  <c r="G16" i="11" s="1"/>
  <c r="G17" s="1"/>
  <c r="C52" i="3" l="1"/>
  <c r="G32" i="12" s="1"/>
  <c r="X77" s="1"/>
  <c r="C25" i="14" l="1"/>
  <c r="Y25" s="1"/>
  <c r="B104" s="1"/>
  <c r="G5" i="13"/>
  <c r="G9" s="1"/>
  <c r="X80" i="12"/>
  <c r="Y80" s="1"/>
  <c r="X106"/>
  <c r="AU18" i="14" l="1"/>
  <c r="AA81" i="12"/>
  <c r="AB81" s="1"/>
  <c r="AC81"/>
  <c r="AC82" s="1"/>
  <c r="B107" i="14"/>
  <c r="C107" s="1"/>
  <c r="X109" i="12"/>
  <c r="Y109" s="1"/>
  <c r="Y77"/>
  <c r="Z80" l="1"/>
  <c r="AF80" s="1"/>
  <c r="AH81"/>
  <c r="AE81"/>
  <c r="AD81"/>
  <c r="AG81"/>
  <c r="AB82"/>
  <c r="AF81"/>
  <c r="Y106"/>
  <c r="C104" i="14"/>
  <c r="X79" i="12"/>
  <c r="Y79" s="1"/>
  <c r="AC110"/>
  <c r="AC111" s="1"/>
  <c r="AA110"/>
  <c r="AB110" s="1"/>
  <c r="G108" i="14"/>
  <c r="G109" s="1"/>
  <c r="E108"/>
  <c r="F108" s="1"/>
  <c r="X78" i="12" l="1"/>
  <c r="Y78" s="1"/>
  <c r="AC78" s="1"/>
  <c r="AJ78" s="1"/>
  <c r="AI80"/>
  <c r="AE80"/>
  <c r="D107" i="14"/>
  <c r="I107" s="1"/>
  <c r="AD110" i="12"/>
  <c r="AF110"/>
  <c r="AG110"/>
  <c r="AB111"/>
  <c r="AE110"/>
  <c r="AH110"/>
  <c r="B106" i="14"/>
  <c r="C106" s="1"/>
  <c r="L108"/>
  <c r="H108"/>
  <c r="J108"/>
  <c r="K108"/>
  <c r="F109"/>
  <c r="I108"/>
  <c r="AC79" i="12"/>
  <c r="Z79"/>
  <c r="AB79" s="1"/>
  <c r="X108"/>
  <c r="Y108" s="1"/>
  <c r="Z109"/>
  <c r="X88"/>
  <c r="Z78" l="1"/>
  <c r="AB78" s="1"/>
  <c r="AI78" s="1"/>
  <c r="X87"/>
  <c r="X107"/>
  <c r="Y107" s="1"/>
  <c r="AC107" s="1"/>
  <c r="AJ107" s="1"/>
  <c r="AA79"/>
  <c r="AJ79"/>
  <c r="J107" i="14"/>
  <c r="M107"/>
  <c r="D106"/>
  <c r="F106" s="1"/>
  <c r="G106"/>
  <c r="AI109" i="12"/>
  <c r="AE109"/>
  <c r="AF109"/>
  <c r="Z108"/>
  <c r="AB108" s="1"/>
  <c r="AC108"/>
  <c r="AF79"/>
  <c r="AI79"/>
  <c r="AE79"/>
  <c r="AD79"/>
  <c r="AG79"/>
  <c r="AH79"/>
  <c r="B115" i="14"/>
  <c r="B105"/>
  <c r="C105" s="1"/>
  <c r="X117" i="12"/>
  <c r="AG78" l="1"/>
  <c r="AH78"/>
  <c r="AF78"/>
  <c r="AD78"/>
  <c r="AA78"/>
  <c r="AE78"/>
  <c r="E106" i="14"/>
  <c r="AA108" i="12"/>
  <c r="Z107"/>
  <c r="AB107" s="1"/>
  <c r="AI107" s="1"/>
  <c r="B114" i="14"/>
  <c r="N106"/>
  <c r="AJ108" i="12"/>
  <c r="D105" i="14"/>
  <c r="F105" s="1"/>
  <c r="G105"/>
  <c r="N105" s="1"/>
  <c r="AD108" i="12"/>
  <c r="AH108"/>
  <c r="AI108"/>
  <c r="AG108"/>
  <c r="AF108"/>
  <c r="AE108"/>
  <c r="L106" i="14"/>
  <c r="H106"/>
  <c r="I106"/>
  <c r="M106"/>
  <c r="J106"/>
  <c r="K106"/>
  <c r="X86" i="12"/>
  <c r="X116"/>
  <c r="AF107" l="1"/>
  <c r="X85"/>
  <c r="X89" s="1"/>
  <c r="C33" s="1"/>
  <c r="AH107"/>
  <c r="AE107"/>
  <c r="AG107"/>
  <c r="AD107"/>
  <c r="AA107"/>
  <c r="X115"/>
  <c r="E105" i="14"/>
  <c r="H105"/>
  <c r="L105"/>
  <c r="M105"/>
  <c r="K105"/>
  <c r="I105"/>
  <c r="J105"/>
  <c r="B113"/>
  <c r="X114" i="12" l="1"/>
  <c r="X118" s="1"/>
  <c r="B14" s="1"/>
  <c r="B112" i="14"/>
  <c r="B116" s="1"/>
  <c r="B27" s="1"/>
  <c r="AM20" s="1"/>
</calcChain>
</file>

<file path=xl/sharedStrings.xml><?xml version="1.0" encoding="utf-8"?>
<sst xmlns="http://schemas.openxmlformats.org/spreadsheetml/2006/main" count="591" uniqueCount="229">
  <si>
    <t>Designation</t>
  </si>
  <si>
    <t xml:space="preserve">Subscription </t>
  </si>
  <si>
    <t>From</t>
  </si>
  <si>
    <t>To</t>
  </si>
  <si>
    <t>Remarks</t>
  </si>
  <si>
    <t>to</t>
  </si>
  <si>
    <t>Principle</t>
  </si>
  <si>
    <t>Interest</t>
  </si>
  <si>
    <t>Total</t>
  </si>
  <si>
    <t>Fixed</t>
  </si>
  <si>
    <t>Rate of Interest (%)</t>
  </si>
  <si>
    <t>31-10-1984   =</t>
  </si>
  <si>
    <t>Subscription Per Month (Rs.)</t>
  </si>
  <si>
    <t>No of Months</t>
  </si>
  <si>
    <t>Minor Head</t>
  </si>
  <si>
    <t>Drawing Officer</t>
  </si>
  <si>
    <t>Budget Details</t>
  </si>
  <si>
    <t>FOR   USE   IN   ACCOUNTANT   GENARL   OFFICER</t>
  </si>
  <si>
    <t>Detailed Head</t>
  </si>
  <si>
    <t>Sub Head</t>
  </si>
  <si>
    <t>Sub Major Head</t>
  </si>
  <si>
    <t xml:space="preserve">Total </t>
  </si>
  <si>
    <t>( For Treasury  Use Only)</t>
  </si>
  <si>
    <t>Date : ……………………</t>
  </si>
  <si>
    <t>Treasury / P.A.O. Code</t>
  </si>
  <si>
    <t>Trans ID :</t>
  </si>
  <si>
    <t>D.D.O. Code</t>
  </si>
  <si>
    <t>D.D.O.Designation</t>
  </si>
  <si>
    <t>DDO Office Name :</t>
  </si>
  <si>
    <t>Bank Code</t>
  </si>
  <si>
    <t>Head of Account</t>
  </si>
  <si>
    <t>Majot Head</t>
  </si>
  <si>
    <t>Group Sub-Head</t>
  </si>
  <si>
    <t>N</t>
  </si>
  <si>
    <t>V</t>
  </si>
  <si>
    <t>FOR USE IN TREASURY / PAY &amp; ACCOUNTS OFFICER ONLY</t>
  </si>
  <si>
    <t>Pay Rs. ______________ ( Rupees ____________________________________________________________________________</t>
  </si>
  <si>
    <t>__________________________________________________________________________________________________________</t>
  </si>
  <si>
    <t>Treasury Officer / Pay &amp; Accounts Officer</t>
  </si>
  <si>
    <t>One</t>
  </si>
  <si>
    <t>Two</t>
  </si>
  <si>
    <t xml:space="preserve">Twenty </t>
  </si>
  <si>
    <t>Three</t>
  </si>
  <si>
    <t xml:space="preserve">Thirty </t>
  </si>
  <si>
    <t>Four</t>
  </si>
  <si>
    <t xml:space="preserve">Forty </t>
  </si>
  <si>
    <t>Five</t>
  </si>
  <si>
    <t xml:space="preserve">Fifty </t>
  </si>
  <si>
    <t>Six</t>
  </si>
  <si>
    <t xml:space="preserve">Sixty </t>
  </si>
  <si>
    <t>Seven</t>
  </si>
  <si>
    <t xml:space="preserve">Seventy </t>
  </si>
  <si>
    <t>Eight</t>
  </si>
  <si>
    <t xml:space="preserve">Eighty </t>
  </si>
  <si>
    <t>Nine</t>
  </si>
  <si>
    <t xml:space="preserve">Ninety </t>
  </si>
  <si>
    <t>Ten</t>
  </si>
  <si>
    <t>Eleven</t>
  </si>
  <si>
    <t>Twelve</t>
  </si>
  <si>
    <t>Thirteen</t>
  </si>
  <si>
    <t>Fourteen</t>
  </si>
  <si>
    <t>Fifteen</t>
  </si>
  <si>
    <t>Sixteen</t>
  </si>
  <si>
    <t>Seventeen</t>
  </si>
  <si>
    <t>Eighteen</t>
  </si>
  <si>
    <t>Nineteen</t>
  </si>
  <si>
    <t>For the Month &amp; Year</t>
  </si>
  <si>
    <t xml:space="preserve">Bill For </t>
  </si>
  <si>
    <t xml:space="preserve">District : </t>
  </si>
  <si>
    <t>Sub-Detailed Head</t>
  </si>
  <si>
    <t>Office Bill No / D. D. O’s T.B.R No</t>
  </si>
  <si>
    <t>Bank Branch Name :</t>
  </si>
  <si>
    <t xml:space="preserve">Contigency Fund MH                 Service Major Head </t>
  </si>
  <si>
    <t xml:space="preserve"> </t>
  </si>
  <si>
    <t>Rupees only )</t>
  </si>
  <si>
    <t>Insurance and Pension Fund</t>
  </si>
  <si>
    <t>FBF of Govt. Employees</t>
  </si>
  <si>
    <t>FBF</t>
  </si>
  <si>
    <t>FBF Final Payment</t>
  </si>
  <si>
    <t>Non-plan = N/ Plan = P</t>
  </si>
  <si>
    <t>Charged = C/ Voted = V</t>
  </si>
  <si>
    <r>
      <rPr>
        <b/>
        <sz val="11"/>
        <color indexed="8"/>
        <rFont val="Times New Roman"/>
        <family val="1"/>
      </rPr>
      <t>Sl.</t>
    </r>
    <r>
      <rPr>
        <b/>
        <sz val="11"/>
        <color indexed="8"/>
        <rFont val="Times New Roman"/>
        <family val="1"/>
      </rPr>
      <t xml:space="preserve"> </t>
    </r>
    <r>
      <rPr>
        <b/>
        <sz val="11"/>
        <color indexed="8"/>
        <rFont val="Times New Roman"/>
        <family val="1"/>
      </rPr>
      <t>No</t>
    </r>
  </si>
  <si>
    <r>
      <rPr>
        <b/>
        <sz val="11"/>
        <color indexed="8"/>
        <rFont val="Times New Roman"/>
        <family val="1"/>
      </rPr>
      <t>N</t>
    </r>
    <r>
      <rPr>
        <b/>
        <sz val="11"/>
        <color indexed="8"/>
        <rFont val="Times New Roman"/>
        <family val="1"/>
      </rPr>
      <t>a</t>
    </r>
    <r>
      <rPr>
        <b/>
        <sz val="11"/>
        <color indexed="8"/>
        <rFont val="Times New Roman"/>
        <family val="1"/>
      </rPr>
      <t>m</t>
    </r>
    <r>
      <rPr>
        <b/>
        <sz val="11"/>
        <color indexed="8"/>
        <rFont val="Times New Roman"/>
        <family val="1"/>
      </rPr>
      <t>e</t>
    </r>
    <r>
      <rPr>
        <b/>
        <sz val="11"/>
        <color indexed="8"/>
        <rFont val="Times New Roman"/>
        <family val="1"/>
      </rPr>
      <t xml:space="preserve"> </t>
    </r>
    <r>
      <rPr>
        <b/>
        <sz val="11"/>
        <color indexed="8"/>
        <rFont val="Times New Roman"/>
        <family val="1"/>
      </rPr>
      <t>&amp;</t>
    </r>
    <r>
      <rPr>
        <b/>
        <sz val="11"/>
        <color indexed="8"/>
        <rFont val="Times New Roman"/>
        <family val="1"/>
      </rPr>
      <t xml:space="preserve"> </t>
    </r>
    <r>
      <rPr>
        <b/>
        <sz val="11"/>
        <color indexed="8"/>
        <rFont val="Times New Roman"/>
        <family val="1"/>
      </rPr>
      <t>D</t>
    </r>
    <r>
      <rPr>
        <b/>
        <sz val="11"/>
        <color indexed="8"/>
        <rFont val="Times New Roman"/>
        <family val="1"/>
      </rPr>
      <t>e</t>
    </r>
    <r>
      <rPr>
        <b/>
        <sz val="11"/>
        <color indexed="8"/>
        <rFont val="Times New Roman"/>
        <family val="1"/>
      </rPr>
      <t>s</t>
    </r>
    <r>
      <rPr>
        <b/>
        <sz val="11"/>
        <color indexed="8"/>
        <rFont val="Times New Roman"/>
        <family val="1"/>
      </rPr>
      <t>i</t>
    </r>
    <r>
      <rPr>
        <b/>
        <sz val="11"/>
        <color indexed="8"/>
        <rFont val="Times New Roman"/>
        <family val="1"/>
      </rPr>
      <t>g</t>
    </r>
    <r>
      <rPr>
        <b/>
        <sz val="11"/>
        <color indexed="8"/>
        <rFont val="Times New Roman"/>
        <family val="1"/>
      </rPr>
      <t>n</t>
    </r>
    <r>
      <rPr>
        <b/>
        <sz val="11"/>
        <color indexed="8"/>
        <rFont val="Times New Roman"/>
        <family val="1"/>
      </rPr>
      <t>a</t>
    </r>
    <r>
      <rPr>
        <b/>
        <sz val="11"/>
        <color indexed="8"/>
        <rFont val="Times New Roman"/>
        <family val="1"/>
      </rPr>
      <t>t</t>
    </r>
    <r>
      <rPr>
        <b/>
        <sz val="11"/>
        <color indexed="8"/>
        <rFont val="Times New Roman"/>
        <family val="1"/>
      </rPr>
      <t>i</t>
    </r>
    <r>
      <rPr>
        <b/>
        <sz val="11"/>
        <color indexed="8"/>
        <rFont val="Times New Roman"/>
        <family val="1"/>
      </rPr>
      <t>o</t>
    </r>
    <r>
      <rPr>
        <b/>
        <sz val="11"/>
        <color indexed="8"/>
        <rFont val="Times New Roman"/>
        <family val="1"/>
      </rPr>
      <t xml:space="preserve">n
</t>
    </r>
    <r>
      <rPr>
        <b/>
        <sz val="11"/>
        <color indexed="8"/>
        <rFont val="Times New Roman"/>
        <family val="1"/>
      </rPr>
      <t>/</t>
    </r>
    <r>
      <rPr>
        <b/>
        <sz val="11"/>
        <color indexed="8"/>
        <rFont val="Times New Roman"/>
        <family val="1"/>
      </rPr>
      <t xml:space="preserve"> </t>
    </r>
    <r>
      <rPr>
        <b/>
        <sz val="11"/>
        <color indexed="8"/>
        <rFont val="Times New Roman"/>
        <family val="1"/>
      </rPr>
      <t>Su</t>
    </r>
    <r>
      <rPr>
        <b/>
        <sz val="11"/>
        <color indexed="8"/>
        <rFont val="Times New Roman"/>
        <family val="1"/>
      </rPr>
      <t>b</t>
    </r>
    <r>
      <rPr>
        <b/>
        <sz val="11"/>
        <color indexed="8"/>
        <rFont val="Times New Roman"/>
        <family val="1"/>
      </rPr>
      <t>s</t>
    </r>
    <r>
      <rPr>
        <b/>
        <sz val="11"/>
        <color indexed="8"/>
        <rFont val="Times New Roman"/>
        <family val="1"/>
      </rPr>
      <t>c</t>
    </r>
    <r>
      <rPr>
        <b/>
        <sz val="11"/>
        <color indexed="8"/>
        <rFont val="Times New Roman"/>
        <family val="1"/>
      </rPr>
      <t>r</t>
    </r>
    <r>
      <rPr>
        <b/>
        <sz val="11"/>
        <color indexed="8"/>
        <rFont val="Times New Roman"/>
        <family val="1"/>
      </rPr>
      <t>ib</t>
    </r>
    <r>
      <rPr>
        <b/>
        <sz val="11"/>
        <color indexed="8"/>
        <rFont val="Times New Roman"/>
        <family val="1"/>
      </rPr>
      <t>e</t>
    </r>
    <r>
      <rPr>
        <b/>
        <sz val="11"/>
        <color indexed="8"/>
        <rFont val="Times New Roman"/>
        <family val="1"/>
      </rPr>
      <t>r</t>
    </r>
    <r>
      <rPr>
        <b/>
        <sz val="11"/>
        <color indexed="8"/>
        <rFont val="Times New Roman"/>
        <family val="1"/>
      </rPr>
      <t xml:space="preserve"> </t>
    </r>
    <r>
      <rPr>
        <b/>
        <sz val="11"/>
        <color indexed="8"/>
        <rFont val="Times New Roman"/>
        <family val="1"/>
      </rPr>
      <t>/</t>
    </r>
    <r>
      <rPr>
        <b/>
        <sz val="11"/>
        <color indexed="8"/>
        <rFont val="Times New Roman"/>
        <family val="1"/>
      </rPr>
      <t xml:space="preserve"> </t>
    </r>
    <r>
      <rPr>
        <b/>
        <sz val="11"/>
        <color indexed="8"/>
        <rFont val="Times New Roman"/>
        <family val="1"/>
      </rPr>
      <t>E</t>
    </r>
    <r>
      <rPr>
        <b/>
        <sz val="11"/>
        <color indexed="8"/>
        <rFont val="Times New Roman"/>
        <family val="1"/>
      </rPr>
      <t>mpl</t>
    </r>
    <r>
      <rPr>
        <b/>
        <sz val="11"/>
        <color indexed="8"/>
        <rFont val="Times New Roman"/>
        <family val="1"/>
      </rPr>
      <t>o</t>
    </r>
    <r>
      <rPr>
        <b/>
        <sz val="11"/>
        <color indexed="8"/>
        <rFont val="Times New Roman"/>
        <family val="1"/>
      </rPr>
      <t>y</t>
    </r>
    <r>
      <rPr>
        <b/>
        <sz val="11"/>
        <color indexed="8"/>
        <rFont val="Times New Roman"/>
        <family val="1"/>
      </rPr>
      <t>e</t>
    </r>
    <r>
      <rPr>
        <b/>
        <sz val="11"/>
        <color indexed="8"/>
        <rFont val="Times New Roman"/>
        <family val="1"/>
      </rPr>
      <t>e</t>
    </r>
    <r>
      <rPr>
        <b/>
        <sz val="11"/>
        <color indexed="8"/>
        <rFont val="Times New Roman"/>
        <family val="1"/>
      </rPr>
      <t xml:space="preserve"> </t>
    </r>
    <r>
      <rPr>
        <b/>
        <sz val="11"/>
        <color indexed="8"/>
        <rFont val="Times New Roman"/>
        <family val="1"/>
      </rPr>
      <t>o</t>
    </r>
    <r>
      <rPr>
        <b/>
        <sz val="11"/>
        <color indexed="8"/>
        <rFont val="Times New Roman"/>
        <family val="1"/>
      </rPr>
      <t>r</t>
    </r>
    <r>
      <rPr>
        <b/>
        <sz val="11"/>
        <color indexed="8"/>
        <rFont val="Times New Roman"/>
        <family val="1"/>
      </rPr>
      <t xml:space="preserve"> </t>
    </r>
    <r>
      <rPr>
        <b/>
        <sz val="11"/>
        <color indexed="8"/>
        <rFont val="Times New Roman"/>
        <family val="1"/>
      </rPr>
      <t>n</t>
    </r>
    <r>
      <rPr>
        <b/>
        <sz val="11"/>
        <color indexed="8"/>
        <rFont val="Times New Roman"/>
        <family val="1"/>
      </rPr>
      <t>o</t>
    </r>
    <r>
      <rPr>
        <b/>
        <sz val="11"/>
        <color indexed="8"/>
        <rFont val="Times New Roman"/>
        <family val="1"/>
      </rPr>
      <t>min</t>
    </r>
    <r>
      <rPr>
        <b/>
        <sz val="11"/>
        <color indexed="8"/>
        <rFont val="Times New Roman"/>
        <family val="1"/>
      </rPr>
      <t>e</t>
    </r>
    <r>
      <rPr>
        <b/>
        <sz val="11"/>
        <color indexed="8"/>
        <rFont val="Times New Roman"/>
        <family val="1"/>
      </rPr>
      <t>e</t>
    </r>
  </si>
  <si>
    <r>
      <rPr>
        <b/>
        <sz val="11"/>
        <color indexed="8"/>
        <rFont val="Times New Roman"/>
        <family val="1"/>
      </rPr>
      <t>P</t>
    </r>
    <r>
      <rPr>
        <b/>
        <sz val="11"/>
        <color indexed="8"/>
        <rFont val="Times New Roman"/>
        <family val="1"/>
      </rPr>
      <t>a</t>
    </r>
    <r>
      <rPr>
        <b/>
        <sz val="11"/>
        <color indexed="8"/>
        <rFont val="Times New Roman"/>
        <family val="1"/>
      </rPr>
      <t xml:space="preserve">y
</t>
    </r>
    <r>
      <rPr>
        <b/>
        <sz val="11"/>
        <color indexed="8"/>
        <rFont val="Times New Roman"/>
        <family val="1"/>
      </rPr>
      <t>i</t>
    </r>
    <r>
      <rPr>
        <b/>
        <sz val="11"/>
        <color indexed="8"/>
        <rFont val="Times New Roman"/>
        <family val="1"/>
      </rPr>
      <t>n</t>
    </r>
    <r>
      <rPr>
        <b/>
        <sz val="11"/>
        <color indexed="8"/>
        <rFont val="Times New Roman"/>
        <family val="1"/>
      </rPr>
      <t xml:space="preserve"> </t>
    </r>
    <r>
      <rPr>
        <b/>
        <sz val="11"/>
        <color indexed="8"/>
        <rFont val="Times New Roman"/>
        <family val="1"/>
      </rPr>
      <t xml:space="preserve"> </t>
    </r>
    <r>
      <rPr>
        <b/>
        <sz val="11"/>
        <color indexed="8"/>
        <rFont val="Times New Roman"/>
        <family val="1"/>
      </rPr>
      <t>R</t>
    </r>
    <r>
      <rPr>
        <b/>
        <sz val="11"/>
        <color indexed="8"/>
        <rFont val="Times New Roman"/>
        <family val="1"/>
      </rPr>
      <t>s</t>
    </r>
    <r>
      <rPr>
        <b/>
        <sz val="11"/>
        <color indexed="8"/>
        <rFont val="Times New Roman"/>
        <family val="1"/>
      </rPr>
      <t>.</t>
    </r>
  </si>
  <si>
    <r>
      <rPr>
        <b/>
        <sz val="11"/>
        <color indexed="8"/>
        <rFont val="Times New Roman"/>
        <family val="1"/>
      </rPr>
      <t>A</t>
    </r>
    <r>
      <rPr>
        <b/>
        <sz val="11"/>
        <color indexed="8"/>
        <rFont val="Times New Roman"/>
        <family val="1"/>
      </rPr>
      <t>c</t>
    </r>
    <r>
      <rPr>
        <b/>
        <sz val="11"/>
        <color indexed="8"/>
        <rFont val="Times New Roman"/>
        <family val="1"/>
      </rPr>
      <t>c</t>
    </r>
    <r>
      <rPr>
        <b/>
        <sz val="11"/>
        <color indexed="8"/>
        <rFont val="Times New Roman"/>
        <family val="1"/>
      </rPr>
      <t>o</t>
    </r>
    <r>
      <rPr>
        <b/>
        <sz val="11"/>
        <color indexed="8"/>
        <rFont val="Times New Roman"/>
        <family val="1"/>
      </rPr>
      <t>u</t>
    </r>
    <r>
      <rPr>
        <b/>
        <sz val="11"/>
        <color indexed="8"/>
        <rFont val="Times New Roman"/>
        <family val="1"/>
      </rPr>
      <t>n</t>
    </r>
    <r>
      <rPr>
        <b/>
        <sz val="11"/>
        <color indexed="8"/>
        <rFont val="Times New Roman"/>
        <family val="1"/>
      </rPr>
      <t xml:space="preserve">t
</t>
    </r>
    <r>
      <rPr>
        <b/>
        <sz val="11"/>
        <color indexed="8"/>
        <rFont val="Times New Roman"/>
        <family val="1"/>
      </rPr>
      <t>No</t>
    </r>
  </si>
  <si>
    <r>
      <rPr>
        <b/>
        <sz val="11"/>
        <color indexed="8"/>
        <rFont val="Times New Roman"/>
        <family val="1"/>
      </rPr>
      <t>No</t>
    </r>
    <r>
      <rPr>
        <b/>
        <sz val="11"/>
        <color indexed="8"/>
        <rFont val="Times New Roman"/>
        <family val="1"/>
      </rPr>
      <t xml:space="preserve"> </t>
    </r>
    <r>
      <rPr>
        <b/>
        <sz val="11"/>
        <color indexed="8"/>
        <rFont val="Times New Roman"/>
        <family val="1"/>
      </rPr>
      <t>&amp;</t>
    </r>
    <r>
      <rPr>
        <b/>
        <sz val="11"/>
        <color indexed="8"/>
        <rFont val="Times New Roman"/>
        <family val="1"/>
      </rPr>
      <t xml:space="preserve"> </t>
    </r>
    <r>
      <rPr>
        <b/>
        <sz val="11"/>
        <color indexed="8"/>
        <rFont val="Times New Roman"/>
        <family val="1"/>
      </rPr>
      <t>D</t>
    </r>
    <r>
      <rPr>
        <b/>
        <sz val="11"/>
        <color indexed="8"/>
        <rFont val="Times New Roman"/>
        <family val="1"/>
      </rPr>
      <t>a</t>
    </r>
    <r>
      <rPr>
        <b/>
        <sz val="11"/>
        <color indexed="8"/>
        <rFont val="Times New Roman"/>
        <family val="1"/>
      </rPr>
      <t>t</t>
    </r>
    <r>
      <rPr>
        <b/>
        <sz val="11"/>
        <color indexed="8"/>
        <rFont val="Times New Roman"/>
        <family val="1"/>
      </rPr>
      <t>e</t>
    </r>
    <r>
      <rPr>
        <b/>
        <sz val="11"/>
        <color indexed="8"/>
        <rFont val="Times New Roman"/>
        <family val="1"/>
      </rPr>
      <t xml:space="preserve"> </t>
    </r>
    <r>
      <rPr>
        <b/>
        <sz val="11"/>
        <color indexed="8"/>
        <rFont val="Times New Roman"/>
        <family val="1"/>
      </rPr>
      <t>o</t>
    </r>
    <r>
      <rPr>
        <b/>
        <sz val="11"/>
        <color indexed="8"/>
        <rFont val="Times New Roman"/>
        <family val="1"/>
      </rPr>
      <t>f</t>
    </r>
    <r>
      <rPr>
        <b/>
        <sz val="11"/>
        <color indexed="8"/>
        <rFont val="Times New Roman"/>
        <family val="1"/>
      </rPr>
      <t xml:space="preserve"> </t>
    </r>
    <r>
      <rPr>
        <b/>
        <sz val="11"/>
        <color indexed="8"/>
        <rFont val="Times New Roman"/>
        <family val="1"/>
      </rPr>
      <t>s</t>
    </r>
    <r>
      <rPr>
        <b/>
        <sz val="11"/>
        <color indexed="8"/>
        <rFont val="Times New Roman"/>
        <family val="1"/>
      </rPr>
      <t>a</t>
    </r>
    <r>
      <rPr>
        <b/>
        <sz val="11"/>
        <color indexed="8"/>
        <rFont val="Times New Roman"/>
        <family val="1"/>
      </rPr>
      <t>n</t>
    </r>
    <r>
      <rPr>
        <b/>
        <sz val="11"/>
        <color indexed="8"/>
        <rFont val="Times New Roman"/>
        <family val="1"/>
      </rPr>
      <t>c</t>
    </r>
    <r>
      <rPr>
        <b/>
        <sz val="11"/>
        <color indexed="8"/>
        <rFont val="Times New Roman"/>
        <family val="1"/>
      </rPr>
      <t>t</t>
    </r>
    <r>
      <rPr>
        <b/>
        <sz val="11"/>
        <color indexed="8"/>
        <rFont val="Times New Roman"/>
        <family val="1"/>
      </rPr>
      <t>i</t>
    </r>
    <r>
      <rPr>
        <b/>
        <sz val="11"/>
        <color indexed="8"/>
        <rFont val="Times New Roman"/>
        <family val="1"/>
      </rPr>
      <t>o</t>
    </r>
    <r>
      <rPr>
        <b/>
        <sz val="11"/>
        <color indexed="8"/>
        <rFont val="Times New Roman"/>
        <family val="1"/>
      </rPr>
      <t>n</t>
    </r>
    <r>
      <rPr>
        <b/>
        <sz val="11"/>
        <color indexed="8"/>
        <rFont val="Times New Roman"/>
        <family val="1"/>
      </rPr>
      <t xml:space="preserve"> </t>
    </r>
    <r>
      <rPr>
        <b/>
        <sz val="11"/>
        <color indexed="8"/>
        <rFont val="Times New Roman"/>
        <family val="1"/>
      </rPr>
      <t>o</t>
    </r>
    <r>
      <rPr>
        <b/>
        <sz val="11"/>
        <color indexed="8"/>
        <rFont val="Times New Roman"/>
        <family val="1"/>
      </rPr>
      <t>f</t>
    </r>
    <r>
      <rPr>
        <b/>
        <sz val="11"/>
        <color indexed="8"/>
        <rFont val="Times New Roman"/>
        <family val="1"/>
      </rPr>
      <t xml:space="preserve"> </t>
    </r>
    <r>
      <rPr>
        <b/>
        <sz val="11"/>
        <color indexed="8"/>
        <rFont val="Times New Roman"/>
        <family val="1"/>
      </rPr>
      <t>t</t>
    </r>
    <r>
      <rPr>
        <b/>
        <sz val="11"/>
        <color indexed="8"/>
        <rFont val="Times New Roman"/>
        <family val="1"/>
      </rPr>
      <t>he</t>
    </r>
    <r>
      <rPr>
        <b/>
        <sz val="11"/>
        <color indexed="8"/>
        <rFont val="Times New Roman"/>
        <family val="1"/>
      </rPr>
      <t xml:space="preserve"> </t>
    </r>
    <r>
      <rPr>
        <b/>
        <sz val="11"/>
        <color indexed="8"/>
        <rFont val="Times New Roman"/>
        <family val="1"/>
      </rPr>
      <t>p</t>
    </r>
    <r>
      <rPr>
        <b/>
        <sz val="11"/>
        <color indexed="8"/>
        <rFont val="Times New Roman"/>
        <family val="1"/>
      </rPr>
      <t>r</t>
    </r>
    <r>
      <rPr>
        <b/>
        <sz val="11"/>
        <color indexed="8"/>
        <rFont val="Times New Roman"/>
        <family val="1"/>
      </rPr>
      <t>o</t>
    </r>
    <r>
      <rPr>
        <b/>
        <sz val="11"/>
        <color indexed="8"/>
        <rFont val="Times New Roman"/>
        <family val="1"/>
      </rPr>
      <t>c</t>
    </r>
    <r>
      <rPr>
        <b/>
        <sz val="11"/>
        <color indexed="8"/>
        <rFont val="Times New Roman"/>
        <family val="1"/>
      </rPr>
      <t>e</t>
    </r>
    <r>
      <rPr>
        <b/>
        <sz val="11"/>
        <color indexed="8"/>
        <rFont val="Times New Roman"/>
        <family val="1"/>
      </rPr>
      <t>e</t>
    </r>
    <r>
      <rPr>
        <b/>
        <sz val="11"/>
        <color indexed="8"/>
        <rFont val="Times New Roman"/>
        <family val="1"/>
      </rPr>
      <t>d</t>
    </r>
    <r>
      <rPr>
        <b/>
        <sz val="11"/>
        <color indexed="8"/>
        <rFont val="Times New Roman"/>
        <family val="1"/>
      </rPr>
      <t>i</t>
    </r>
    <r>
      <rPr>
        <b/>
        <sz val="11"/>
        <color indexed="8"/>
        <rFont val="Times New Roman"/>
        <family val="1"/>
      </rPr>
      <t>n</t>
    </r>
    <r>
      <rPr>
        <b/>
        <sz val="11"/>
        <color indexed="8"/>
        <rFont val="Times New Roman"/>
        <family val="1"/>
      </rPr>
      <t>g</t>
    </r>
    <r>
      <rPr>
        <b/>
        <sz val="11"/>
        <color indexed="8"/>
        <rFont val="Times New Roman"/>
        <family val="1"/>
      </rPr>
      <t>s</t>
    </r>
  </si>
  <si>
    <r>
      <rPr>
        <b/>
        <sz val="11"/>
        <color indexed="8"/>
        <rFont val="Times New Roman"/>
        <family val="1"/>
      </rPr>
      <t>N</t>
    </r>
    <r>
      <rPr>
        <b/>
        <sz val="11"/>
        <color indexed="8"/>
        <rFont val="Times New Roman"/>
        <family val="1"/>
      </rPr>
      <t>a</t>
    </r>
    <r>
      <rPr>
        <b/>
        <sz val="11"/>
        <color indexed="8"/>
        <rFont val="Times New Roman"/>
        <family val="1"/>
      </rPr>
      <t>t</t>
    </r>
    <r>
      <rPr>
        <b/>
        <sz val="11"/>
        <color indexed="8"/>
        <rFont val="Times New Roman"/>
        <family val="1"/>
      </rPr>
      <t>u</t>
    </r>
    <r>
      <rPr>
        <b/>
        <sz val="11"/>
        <color indexed="8"/>
        <rFont val="Times New Roman"/>
        <family val="1"/>
      </rPr>
      <t>r</t>
    </r>
    <r>
      <rPr>
        <b/>
        <sz val="11"/>
        <color indexed="8"/>
        <rFont val="Times New Roman"/>
        <family val="1"/>
      </rPr>
      <t>e</t>
    </r>
    <r>
      <rPr>
        <b/>
        <sz val="11"/>
        <color indexed="8"/>
        <rFont val="Times New Roman"/>
        <family val="1"/>
      </rPr>
      <t xml:space="preserve"> </t>
    </r>
    <r>
      <rPr>
        <b/>
        <sz val="11"/>
        <color indexed="8"/>
        <rFont val="Times New Roman"/>
        <family val="1"/>
      </rPr>
      <t>&amp;</t>
    </r>
    <r>
      <rPr>
        <b/>
        <sz val="11"/>
        <color indexed="8"/>
        <rFont val="Times New Roman"/>
        <family val="1"/>
      </rPr>
      <t xml:space="preserve"> </t>
    </r>
    <r>
      <rPr>
        <b/>
        <sz val="11"/>
        <color indexed="8"/>
        <rFont val="Times New Roman"/>
        <family val="1"/>
      </rPr>
      <t>Am</t>
    </r>
    <r>
      <rPr>
        <b/>
        <sz val="11"/>
        <color indexed="8"/>
        <rFont val="Times New Roman"/>
        <family val="1"/>
      </rPr>
      <t>o</t>
    </r>
    <r>
      <rPr>
        <b/>
        <sz val="11"/>
        <color indexed="8"/>
        <rFont val="Times New Roman"/>
        <family val="1"/>
      </rPr>
      <t>u</t>
    </r>
    <r>
      <rPr>
        <b/>
        <sz val="11"/>
        <color indexed="8"/>
        <rFont val="Times New Roman"/>
        <family val="1"/>
      </rPr>
      <t>n</t>
    </r>
    <r>
      <rPr>
        <b/>
        <sz val="11"/>
        <color indexed="8"/>
        <rFont val="Times New Roman"/>
        <family val="1"/>
      </rPr>
      <t>t</t>
    </r>
    <r>
      <rPr>
        <b/>
        <sz val="11"/>
        <color indexed="8"/>
        <rFont val="Times New Roman"/>
        <family val="1"/>
      </rPr>
      <t xml:space="preserve"> </t>
    </r>
    <r>
      <rPr>
        <b/>
        <sz val="11"/>
        <color indexed="8"/>
        <rFont val="Times New Roman"/>
        <family val="1"/>
      </rPr>
      <t>o</t>
    </r>
    <r>
      <rPr>
        <b/>
        <sz val="11"/>
        <color indexed="8"/>
        <rFont val="Times New Roman"/>
        <family val="1"/>
      </rPr>
      <t xml:space="preserve">f
</t>
    </r>
    <r>
      <rPr>
        <b/>
        <sz val="11"/>
        <color indexed="8"/>
        <rFont val="Times New Roman"/>
        <family val="1"/>
      </rPr>
      <t>W</t>
    </r>
    <r>
      <rPr>
        <b/>
        <sz val="11"/>
        <color indexed="8"/>
        <rFont val="Times New Roman"/>
        <family val="1"/>
      </rPr>
      <t>i</t>
    </r>
    <r>
      <rPr>
        <b/>
        <sz val="11"/>
        <color indexed="8"/>
        <rFont val="Times New Roman"/>
        <family val="1"/>
      </rPr>
      <t>t</t>
    </r>
    <r>
      <rPr>
        <b/>
        <sz val="11"/>
        <color indexed="8"/>
        <rFont val="Times New Roman"/>
        <family val="1"/>
      </rPr>
      <t>h</t>
    </r>
    <r>
      <rPr>
        <b/>
        <sz val="11"/>
        <color indexed="8"/>
        <rFont val="Times New Roman"/>
        <family val="1"/>
      </rPr>
      <t>d</t>
    </r>
    <r>
      <rPr>
        <b/>
        <sz val="11"/>
        <color indexed="8"/>
        <rFont val="Times New Roman"/>
        <family val="1"/>
      </rPr>
      <t>r</t>
    </r>
    <r>
      <rPr>
        <b/>
        <sz val="11"/>
        <color indexed="8"/>
        <rFont val="Times New Roman"/>
        <family val="1"/>
      </rPr>
      <t>a</t>
    </r>
    <r>
      <rPr>
        <b/>
        <sz val="11"/>
        <color indexed="8"/>
        <rFont val="Times New Roman"/>
        <family val="1"/>
      </rPr>
      <t>w</t>
    </r>
    <r>
      <rPr>
        <b/>
        <sz val="11"/>
        <color indexed="8"/>
        <rFont val="Times New Roman"/>
        <family val="1"/>
      </rPr>
      <t>a</t>
    </r>
    <r>
      <rPr>
        <b/>
        <sz val="11"/>
        <color indexed="8"/>
        <rFont val="Times New Roman"/>
        <family val="1"/>
      </rPr>
      <t>l</t>
    </r>
  </si>
  <si>
    <r>
      <rPr>
        <b/>
        <sz val="11"/>
        <color indexed="8"/>
        <rFont val="Times New Roman"/>
        <family val="1"/>
      </rPr>
      <t>F</t>
    </r>
    <r>
      <rPr>
        <b/>
        <sz val="11"/>
        <color indexed="8"/>
        <rFont val="Times New Roman"/>
        <family val="1"/>
      </rPr>
      <t>in</t>
    </r>
    <r>
      <rPr>
        <b/>
        <sz val="11"/>
        <color indexed="8"/>
        <rFont val="Times New Roman"/>
        <family val="1"/>
      </rPr>
      <t>a</t>
    </r>
    <r>
      <rPr>
        <b/>
        <sz val="11"/>
        <color indexed="8"/>
        <rFont val="Times New Roman"/>
        <family val="1"/>
      </rPr>
      <t>l</t>
    </r>
    <r>
      <rPr>
        <b/>
        <sz val="11"/>
        <color indexed="8"/>
        <rFont val="Times New Roman"/>
        <family val="1"/>
      </rPr>
      <t xml:space="preserve"> </t>
    </r>
    <r>
      <rPr>
        <b/>
        <sz val="11"/>
        <color indexed="8"/>
        <rFont val="Times New Roman"/>
        <family val="1"/>
      </rPr>
      <t>/</t>
    </r>
    <r>
      <rPr>
        <b/>
        <sz val="11"/>
        <color indexed="8"/>
        <rFont val="Times New Roman"/>
        <family val="1"/>
      </rPr>
      <t>P</t>
    </r>
    <r>
      <rPr>
        <b/>
        <sz val="11"/>
        <color indexed="8"/>
        <rFont val="Times New Roman"/>
        <family val="1"/>
      </rPr>
      <t>a</t>
    </r>
    <r>
      <rPr>
        <b/>
        <sz val="11"/>
        <color indexed="8"/>
        <rFont val="Times New Roman"/>
        <family val="1"/>
      </rPr>
      <t>r</t>
    </r>
    <r>
      <rPr>
        <b/>
        <sz val="11"/>
        <color indexed="8"/>
        <rFont val="Times New Roman"/>
        <family val="1"/>
      </rPr>
      <t>t</t>
    </r>
    <r>
      <rPr>
        <b/>
        <sz val="11"/>
        <color indexed="8"/>
        <rFont val="Times New Roman"/>
        <family val="1"/>
      </rPr>
      <t xml:space="preserve"> </t>
    </r>
    <r>
      <rPr>
        <b/>
        <sz val="11"/>
        <color indexed="8"/>
        <rFont val="Times New Roman"/>
        <family val="1"/>
      </rPr>
      <t>f</t>
    </r>
    <r>
      <rPr>
        <b/>
        <sz val="11"/>
        <color indexed="8"/>
        <rFont val="Times New Roman"/>
        <family val="1"/>
      </rPr>
      <t>in</t>
    </r>
    <r>
      <rPr>
        <b/>
        <sz val="11"/>
        <color indexed="8"/>
        <rFont val="Times New Roman"/>
        <family val="1"/>
      </rPr>
      <t>a</t>
    </r>
    <r>
      <rPr>
        <b/>
        <sz val="11"/>
        <color indexed="8"/>
        <rFont val="Times New Roman"/>
        <family val="1"/>
      </rPr>
      <t>l</t>
    </r>
    <r>
      <rPr>
        <b/>
        <sz val="11"/>
        <color indexed="8"/>
        <rFont val="Times New Roman"/>
        <family val="1"/>
      </rPr>
      <t xml:space="preserve"> </t>
    </r>
    <r>
      <rPr>
        <b/>
        <sz val="11"/>
        <color indexed="8"/>
        <rFont val="Times New Roman"/>
        <family val="1"/>
      </rPr>
      <t>p</t>
    </r>
    <r>
      <rPr>
        <b/>
        <sz val="11"/>
        <color indexed="8"/>
        <rFont val="Times New Roman"/>
        <family val="1"/>
      </rPr>
      <t>a</t>
    </r>
    <r>
      <rPr>
        <b/>
        <sz val="11"/>
        <color indexed="8"/>
        <rFont val="Times New Roman"/>
        <family val="1"/>
      </rPr>
      <t>y</t>
    </r>
    <r>
      <rPr>
        <b/>
        <sz val="11"/>
        <color indexed="8"/>
        <rFont val="Times New Roman"/>
        <family val="1"/>
      </rPr>
      <t>m</t>
    </r>
    <r>
      <rPr>
        <b/>
        <sz val="11"/>
        <color indexed="8"/>
        <rFont val="Times New Roman"/>
        <family val="1"/>
      </rPr>
      <t>e</t>
    </r>
    <r>
      <rPr>
        <b/>
        <sz val="11"/>
        <color indexed="8"/>
        <rFont val="Times New Roman"/>
        <family val="1"/>
      </rPr>
      <t xml:space="preserve">nt
</t>
    </r>
    <r>
      <rPr>
        <b/>
        <sz val="11"/>
        <color indexed="8"/>
        <rFont val="Times New Roman"/>
        <family val="1"/>
      </rPr>
      <t>i</t>
    </r>
    <r>
      <rPr>
        <b/>
        <sz val="11"/>
        <color indexed="8"/>
        <rFont val="Times New Roman"/>
        <family val="1"/>
      </rPr>
      <t>n</t>
    </r>
    <r>
      <rPr>
        <b/>
        <sz val="11"/>
        <color indexed="8"/>
        <rFont val="Times New Roman"/>
        <family val="1"/>
      </rPr>
      <t xml:space="preserve"> </t>
    </r>
    <r>
      <rPr>
        <b/>
        <sz val="11"/>
        <color indexed="8"/>
        <rFont val="Times New Roman"/>
        <family val="1"/>
      </rPr>
      <t>Rs</t>
    </r>
  </si>
  <si>
    <r>
      <rPr>
        <b/>
        <sz val="11"/>
        <color indexed="8"/>
        <rFont val="Times New Roman"/>
        <family val="1"/>
      </rPr>
      <t>Ad</t>
    </r>
    <r>
      <rPr>
        <b/>
        <sz val="11"/>
        <color indexed="8"/>
        <rFont val="Times New Roman"/>
        <family val="1"/>
      </rPr>
      <t>v</t>
    </r>
    <r>
      <rPr>
        <b/>
        <sz val="11"/>
        <color indexed="8"/>
        <rFont val="Times New Roman"/>
        <family val="1"/>
      </rPr>
      <t>a</t>
    </r>
    <r>
      <rPr>
        <b/>
        <sz val="11"/>
        <color indexed="8"/>
        <rFont val="Times New Roman"/>
        <family val="1"/>
      </rPr>
      <t>n</t>
    </r>
    <r>
      <rPr>
        <b/>
        <sz val="11"/>
        <color indexed="8"/>
        <rFont val="Times New Roman"/>
        <family val="1"/>
      </rPr>
      <t>c</t>
    </r>
    <r>
      <rPr>
        <b/>
        <sz val="11"/>
        <color indexed="8"/>
        <rFont val="Times New Roman"/>
        <family val="1"/>
      </rPr>
      <t>e</t>
    </r>
    <r>
      <rPr>
        <b/>
        <sz val="11"/>
        <color indexed="8"/>
        <rFont val="Times New Roman"/>
        <family val="1"/>
      </rPr>
      <t xml:space="preserve"> </t>
    </r>
    <r>
      <rPr>
        <b/>
        <sz val="11"/>
        <color indexed="8"/>
        <rFont val="Times New Roman"/>
        <family val="1"/>
      </rPr>
      <t>in</t>
    </r>
    <r>
      <rPr>
        <b/>
        <sz val="11"/>
        <color indexed="8"/>
        <rFont val="Times New Roman"/>
        <family val="1"/>
      </rPr>
      <t xml:space="preserve"> </t>
    </r>
    <r>
      <rPr>
        <b/>
        <sz val="11"/>
        <color indexed="8"/>
        <rFont val="Times New Roman"/>
        <family val="1"/>
      </rPr>
      <t>R</t>
    </r>
    <r>
      <rPr>
        <b/>
        <sz val="11"/>
        <color indexed="8"/>
        <rFont val="Times New Roman"/>
        <family val="1"/>
      </rPr>
      <t>s</t>
    </r>
  </si>
  <si>
    <t>(1)</t>
  </si>
  <si>
    <t>(2)</t>
  </si>
  <si>
    <t>(3)</t>
  </si>
  <si>
    <t>(4)</t>
  </si>
  <si>
    <t>(5)</t>
  </si>
  <si>
    <t>(6)</t>
  </si>
  <si>
    <t>(7)</t>
  </si>
  <si>
    <t>(8)</t>
  </si>
  <si>
    <t>Pay Bill Amount Rs.</t>
  </si>
  <si>
    <t>(In words</t>
  </si>
  <si>
    <t>Account Credit/ Draft.</t>
  </si>
  <si>
    <t>By Cash / Adjustment / Cheque /</t>
  </si>
  <si>
    <t>____________________________ Only) by Cash / Cheque / Draft / Account Credit / Adjustment.</t>
  </si>
  <si>
    <t>Note: Original sanction order should be enclosed</t>
  </si>
  <si>
    <t>Designation of the Sanction Authority</t>
  </si>
  <si>
    <t xml:space="preserve">1. Allotment of Budget for the year ___________________ Rs________________ </t>
  </si>
  <si>
    <t>2. Incurred expenditure inclusive of this Bill _____________   Rs ________________</t>
  </si>
  <si>
    <t xml:space="preserve">3. Balance          Rs. _______________  </t>
  </si>
  <si>
    <t xml:space="preserve">         Drawing Officer </t>
  </si>
  <si>
    <t xml:space="preserve">APTC FORM - 40 </t>
  </si>
  <si>
    <t xml:space="preserve">BILL   FOR   WITHDRAWAL   FROM   GPF /GIS/FBF / EWF / LOANS   AND   ADVANCES </t>
  </si>
  <si>
    <t>DDO &amp; STO Particulars</t>
  </si>
  <si>
    <t>PAO Name</t>
  </si>
  <si>
    <t>DDO Design.</t>
  </si>
  <si>
    <t>DDO Code</t>
  </si>
  <si>
    <t>Month</t>
  </si>
  <si>
    <t xml:space="preserve">Bank Code </t>
  </si>
  <si>
    <t>Bank Name</t>
  </si>
  <si>
    <t xml:space="preserve">                                                                                                                                                                                                                                                                to ZP</t>
  </si>
  <si>
    <t>District</t>
  </si>
  <si>
    <t xml:space="preserve">RC No :                                                                                    </t>
  </si>
  <si>
    <t xml:space="preserve"> Dt :</t>
  </si>
  <si>
    <t xml:space="preserve">Sub : </t>
  </si>
  <si>
    <t xml:space="preserve">Ref : </t>
  </si>
  <si>
    <t xml:space="preserve">Copy to </t>
  </si>
  <si>
    <t>The individual,</t>
  </si>
  <si>
    <t>Bill</t>
  </si>
  <si>
    <t>DDO Name</t>
  </si>
  <si>
    <r>
      <t>1)</t>
    </r>
    <r>
      <rPr>
        <sz val="11.5"/>
        <color indexed="8"/>
        <rFont val="Times New Roman"/>
        <family val="1"/>
      </rPr>
      <t xml:space="preserve"> G.O.Ms.No.307, Finance (Plg) Department dated: 09.11.1974</t>
    </r>
  </si>
  <si>
    <r>
      <t>2)</t>
    </r>
    <r>
      <rPr>
        <sz val="11.5"/>
        <color indexed="8"/>
        <rFont val="Times New Roman"/>
        <family val="1"/>
      </rPr>
      <t xml:space="preserve"> G.O.Ms.No.221, Finance (Plg) Department dated: 25.08.1975</t>
    </r>
  </si>
  <si>
    <r>
      <t>3)</t>
    </r>
    <r>
      <rPr>
        <sz val="11.5"/>
        <color indexed="8"/>
        <rFont val="Times New Roman"/>
        <family val="1"/>
      </rPr>
      <t xml:space="preserve"> G.O.Ms.No.100, Finance (Plg) Department dated: 31.03.1986</t>
    </r>
    <r>
      <rPr>
        <sz val="11"/>
        <color indexed="8"/>
        <rFont val="Calibri"/>
        <family val="2"/>
      </rPr>
      <t/>
    </r>
  </si>
  <si>
    <t>4) Application of the individual</t>
  </si>
  <si>
    <t>=          Rs.</t>
  </si>
  <si>
    <t>Govrnment share on the contribution</t>
  </si>
  <si>
    <t>Date of retirment/ death</t>
  </si>
  <si>
    <t>Retired case/Death case</t>
  </si>
  <si>
    <t>Name of the Nominee (in the death case only)</t>
  </si>
  <si>
    <t>Relation with the employee (in the death case only)</t>
  </si>
  <si>
    <t>Govrnment share &amp; Interest :</t>
  </si>
  <si>
    <t>Govrnment share/ Interest</t>
  </si>
  <si>
    <t>Total Interest                              :</t>
  </si>
  <si>
    <t>Contribution                                :</t>
  </si>
  <si>
    <t>Total Claim                                   :</t>
  </si>
  <si>
    <t>Proceedings R.C No</t>
  </si>
  <si>
    <t>Proceedings Date</t>
  </si>
  <si>
    <t xml:space="preserve">                The amount is payable to the party through cheque / DD and the expenditure is debitable from Head of  Account "8011-Insurance and Pension Funds, 106-Other Insurance and pension Funds, 01-FBF, 001-Principle, 003-Interest" </t>
  </si>
  <si>
    <t>Int</t>
  </si>
  <si>
    <t>Period</t>
  </si>
  <si>
    <t>Name of the Office</t>
  </si>
  <si>
    <t>Place of working</t>
  </si>
  <si>
    <r>
      <rPr>
        <b/>
        <u/>
        <sz val="36"/>
        <color indexed="10"/>
        <rFont val="Agency FB"/>
        <family val="2"/>
      </rPr>
      <t>FBF Final Payment Software</t>
    </r>
    <r>
      <rPr>
        <b/>
        <u/>
        <sz val="14"/>
        <color indexed="8"/>
        <rFont val="Calibri"/>
        <family val="2"/>
      </rPr>
      <t xml:space="preserve">
</t>
    </r>
    <r>
      <rPr>
        <b/>
        <sz val="22"/>
        <color indexed="56"/>
        <rFont val="Algerian"/>
        <family val="5"/>
      </rPr>
      <t>Particulars</t>
    </r>
  </si>
  <si>
    <t>DDO Signature</t>
  </si>
  <si>
    <t>STO Signature</t>
  </si>
  <si>
    <t>Attested</t>
  </si>
  <si>
    <t>receiving the payment</t>
  </si>
  <si>
    <t>Signature of the Govt. Servant</t>
  </si>
  <si>
    <t>Signature of the DDO</t>
  </si>
  <si>
    <t>2)</t>
  </si>
  <si>
    <t>Messenger</t>
  </si>
  <si>
    <t>1)</t>
  </si>
  <si>
    <t xml:space="preserve">Specimen Signature of </t>
  </si>
  <si>
    <t>(As ub APTC Form - 101)</t>
  </si>
  <si>
    <t>Dated:</t>
  </si>
  <si>
    <t>Designation :</t>
  </si>
  <si>
    <t>Messenger Name:</t>
  </si>
  <si>
    <t>Received the payment</t>
  </si>
  <si>
    <t>herewith.</t>
  </si>
  <si>
    <t>Net Rs.</t>
  </si>
  <si>
    <t>Deductions Rs.</t>
  </si>
  <si>
    <t>Gross Rs.</t>
  </si>
  <si>
    <t xml:space="preserve">whose specimen signature is attested </t>
  </si>
  <si>
    <t xml:space="preserve"> for the office of the</t>
  </si>
  <si>
    <t>to Sri/Smt.</t>
  </si>
  <si>
    <t>Service Major Head</t>
  </si>
  <si>
    <t>Voted = V :</t>
  </si>
  <si>
    <t>Plan = P :</t>
  </si>
  <si>
    <t>Contingency Fund MH/</t>
  </si>
  <si>
    <t>Charged = C</t>
  </si>
  <si>
    <t>Non-Plan=N</t>
  </si>
  <si>
    <t>(Sub Det. Head)</t>
  </si>
  <si>
    <t>(Det. Head)</t>
  </si>
  <si>
    <t>(Sub Head)</t>
  </si>
  <si>
    <t>for    Rs.</t>
  </si>
  <si>
    <t>dated</t>
  </si>
  <si>
    <t>Please Pay Bill No</t>
  </si>
  <si>
    <t>(Grp-SH)</t>
  </si>
  <si>
    <t>(Minor Head)</t>
  </si>
  <si>
    <t>(Sub-MH)</t>
  </si>
  <si>
    <t>(Major Head)</t>
  </si>
  <si>
    <t>India</t>
  </si>
  <si>
    <t xml:space="preserve">State Bank of </t>
  </si>
  <si>
    <t>Head of Account :</t>
  </si>
  <si>
    <t>The Treasury Officer / Manager,</t>
  </si>
  <si>
    <t>Name :</t>
  </si>
  <si>
    <t>Bank Branch Code</t>
  </si>
  <si>
    <t>To,</t>
  </si>
  <si>
    <t xml:space="preserve">DDO Office Name </t>
  </si>
  <si>
    <t>DDO Designation</t>
  </si>
  <si>
    <t xml:space="preserve">Treasury / PAO Name : </t>
  </si>
  <si>
    <t xml:space="preserve">DDO design :      </t>
  </si>
  <si>
    <t>DDO CODE</t>
  </si>
  <si>
    <t>DDO Code :</t>
  </si>
  <si>
    <t>Date :</t>
  </si>
  <si>
    <t>STO NAME :</t>
  </si>
  <si>
    <t>(For Treasury Use Only)</t>
  </si>
  <si>
    <t>STO Code :</t>
  </si>
  <si>
    <t>Govt. Memo No.  : 38907 / Accounts / 65-5, Dtg: 21-02-1963)</t>
  </si>
  <si>
    <t>(See subsidiary Rule 2 (W) Under Treasury Rule 15:</t>
  </si>
  <si>
    <t>PAPER TOKEN</t>
  </si>
  <si>
    <t>APTC  FORM  -  101</t>
  </si>
  <si>
    <t>Govt. of Andhra Pradesh</t>
  </si>
  <si>
    <t xml:space="preserve">              According to the instructions issued by the Govrnment in the  ref.(1) to (3) cited above, the Family Benifit Fund contributed by the employees by way of deduction from their salary every month should be refunded together with the Government share and  interest at prescribed rates on retirement and lumpsum amount  in the case of death while in service.</t>
  </si>
  <si>
    <t>Smt.</t>
  </si>
  <si>
    <t>Kum.</t>
  </si>
  <si>
    <t>Sri.</t>
  </si>
  <si>
    <t>Name of the Employee</t>
  </si>
  <si>
    <t xml:space="preserve">   /2015 P2</t>
  </si>
  <si>
    <t>Retired Case</t>
  </si>
  <si>
    <t>03120402003</t>
  </si>
  <si>
    <t>M. Subrahmanyam</t>
  </si>
  <si>
    <t>DTO, Srikakulam</t>
  </si>
  <si>
    <t>N.Prameswar Rao</t>
  </si>
  <si>
    <t>District Forest Officer</t>
  </si>
  <si>
    <t>Srikakulam</t>
  </si>
  <si>
    <t>Sr. Asst.,</t>
  </si>
  <si>
    <t>District Forest Office, Srikakulam</t>
  </si>
  <si>
    <t>SBI, Srikakulam</t>
  </si>
  <si>
    <t>Amount Payable:</t>
  </si>
  <si>
    <t>Hide Last zero interest rows in the calculation table and then print out the sheet. You can hide/unhide the rows in the table.</t>
  </si>
  <si>
    <t>March, 2025</t>
  </si>
</sst>
</file>

<file path=xl/styles.xml><?xml version="1.0" encoding="utf-8"?>
<styleSheet xmlns="http://schemas.openxmlformats.org/spreadsheetml/2006/main">
  <numFmts count="9">
    <numFmt numFmtId="164" formatCode="_(* #,##0.00_);_(* \(#,##0.00\);_(* &quot;-&quot;??_);_(@_)"/>
    <numFmt numFmtId="165" formatCode="dd\-mm\-yyyy;@"/>
    <numFmt numFmtId="166" formatCode="mm/yy"/>
    <numFmt numFmtId="167" formatCode="mm\ \ \-\ \ yyyy"/>
    <numFmt numFmtId="168" formatCode="mmmm\-yyyy"/>
    <numFmt numFmtId="169" formatCode="00000"/>
    <numFmt numFmtId="170" formatCode="mmmm/yyyy"/>
    <numFmt numFmtId="171" formatCode="m/yyyy"/>
    <numFmt numFmtId="172" formatCode="00000000000"/>
  </numFmts>
  <fonts count="73">
    <font>
      <sz val="11"/>
      <color theme="1"/>
      <name val="Calibri"/>
      <family val="2"/>
      <scheme val="minor"/>
    </font>
    <font>
      <sz val="11"/>
      <color indexed="8"/>
      <name val="Calibri"/>
      <family val="2"/>
    </font>
    <font>
      <sz val="10"/>
      <name val="Arial"/>
      <family val="2"/>
    </font>
    <font>
      <b/>
      <sz val="12"/>
      <name val="Arial"/>
      <family val="2"/>
    </font>
    <font>
      <i/>
      <sz val="8"/>
      <name val="Raavi"/>
      <family val="2"/>
    </font>
    <font>
      <b/>
      <sz val="14"/>
      <name val="Arial"/>
      <family val="2"/>
    </font>
    <font>
      <b/>
      <sz val="11"/>
      <name val="Arial"/>
      <family val="2"/>
    </font>
    <font>
      <i/>
      <sz val="10"/>
      <name val="Arial"/>
      <family val="2"/>
    </font>
    <font>
      <b/>
      <i/>
      <sz val="12"/>
      <name val="Arial"/>
      <family val="2"/>
    </font>
    <font>
      <sz val="16"/>
      <name val="Rage Italic"/>
      <family val="4"/>
    </font>
    <font>
      <b/>
      <sz val="10"/>
      <name val="Arial"/>
      <family val="2"/>
    </font>
    <font>
      <sz val="9"/>
      <name val="Arial"/>
      <family val="2"/>
    </font>
    <font>
      <sz val="11"/>
      <name val="Arial"/>
      <family val="2"/>
    </font>
    <font>
      <sz val="8"/>
      <name val="Arial"/>
      <family val="2"/>
    </font>
    <font>
      <sz val="14"/>
      <name val="Rage Italic"/>
      <family val="4"/>
    </font>
    <font>
      <b/>
      <i/>
      <sz val="10"/>
      <name val="Arial"/>
      <family val="2"/>
    </font>
    <font>
      <sz val="10"/>
      <color indexed="8"/>
      <name val="Arial"/>
      <family val="2"/>
    </font>
    <font>
      <sz val="11"/>
      <color indexed="8"/>
      <name val="Calibri"/>
      <family val="2"/>
    </font>
    <font>
      <sz val="10"/>
      <name val="Courier New"/>
      <family val="3"/>
    </font>
    <font>
      <b/>
      <i/>
      <sz val="10"/>
      <name val="Consolas"/>
      <family val="3"/>
    </font>
    <font>
      <b/>
      <sz val="11"/>
      <color indexed="8"/>
      <name val="Times New Roman"/>
      <family val="1"/>
    </font>
    <font>
      <b/>
      <u/>
      <sz val="10"/>
      <name val="Arial"/>
      <family val="2"/>
    </font>
    <font>
      <b/>
      <u/>
      <sz val="14"/>
      <name val="Arial"/>
      <family val="2"/>
    </font>
    <font>
      <sz val="14"/>
      <name val="Arial"/>
      <family val="2"/>
    </font>
    <font>
      <sz val="12"/>
      <name val="Arial"/>
      <family val="2"/>
    </font>
    <font>
      <sz val="12"/>
      <name val="Times New Roman"/>
      <family val="1"/>
    </font>
    <font>
      <sz val="11.5"/>
      <color indexed="8"/>
      <name val="Times New Roman"/>
      <family val="1"/>
    </font>
    <font>
      <i/>
      <sz val="14"/>
      <name val="Rage Italic"/>
      <family val="4"/>
    </font>
    <font>
      <b/>
      <sz val="16"/>
      <name val="Arial"/>
      <family val="2"/>
    </font>
    <font>
      <b/>
      <u/>
      <sz val="14"/>
      <color indexed="8"/>
      <name val="Calibri"/>
      <family val="2"/>
    </font>
    <font>
      <b/>
      <sz val="22"/>
      <color indexed="56"/>
      <name val="Algerian"/>
      <family val="5"/>
    </font>
    <font>
      <b/>
      <u/>
      <sz val="36"/>
      <color indexed="10"/>
      <name val="Agency FB"/>
      <family val="2"/>
    </font>
    <font>
      <i/>
      <sz val="9"/>
      <name val="Lucida Calligraphy"/>
      <family val="4"/>
    </font>
    <font>
      <sz val="10"/>
      <name val="Elephant"/>
      <family val="1"/>
    </font>
    <font>
      <i/>
      <u val="singleAccounting"/>
      <sz val="10"/>
      <name val="Elephant"/>
      <family val="1"/>
    </font>
    <font>
      <i/>
      <sz val="10"/>
      <name val="Cambria"/>
      <family val="1"/>
    </font>
    <font>
      <i/>
      <sz val="10"/>
      <name val="Lucida Calligraphy"/>
      <family val="4"/>
    </font>
    <font>
      <i/>
      <sz val="12"/>
      <name val="Lucida Calligraphy"/>
      <family val="4"/>
    </font>
    <font>
      <i/>
      <sz val="10"/>
      <name val="Impact"/>
      <family val="2"/>
    </font>
    <font>
      <b/>
      <i/>
      <sz val="9"/>
      <name val="Arial"/>
      <family val="2"/>
    </font>
    <font>
      <i/>
      <sz val="8"/>
      <name val="Arial"/>
      <family val="2"/>
    </font>
    <font>
      <i/>
      <sz val="11"/>
      <name val="Arial"/>
      <family val="2"/>
    </font>
    <font>
      <sz val="16"/>
      <name val="Arial"/>
      <family val="2"/>
    </font>
    <font>
      <b/>
      <i/>
      <sz val="14"/>
      <color indexed="8"/>
      <name val="Postino Italic"/>
      <family val="1"/>
    </font>
    <font>
      <b/>
      <i/>
      <sz val="16"/>
      <color indexed="8"/>
      <name val="Postino Italic"/>
      <family val="1"/>
    </font>
    <font>
      <sz val="11"/>
      <color theme="1"/>
      <name val="Calibri"/>
      <family val="2"/>
      <scheme val="minor"/>
    </font>
    <font>
      <b/>
      <sz val="11"/>
      <color theme="1"/>
      <name val="Calibri"/>
      <family val="2"/>
      <scheme val="minor"/>
    </font>
    <font>
      <sz val="11"/>
      <color rgb="FFFF0000"/>
      <name val="Calibri"/>
      <family val="2"/>
      <scheme val="minor"/>
    </font>
    <font>
      <b/>
      <sz val="10"/>
      <color rgb="FF7030A0"/>
      <name val="Arial"/>
      <family val="2"/>
    </font>
    <font>
      <sz val="12"/>
      <color rgb="FF000000"/>
      <name val="Times New Roman"/>
      <family val="1"/>
    </font>
    <font>
      <sz val="10"/>
      <color theme="1"/>
      <name val="Arial"/>
      <family val="2"/>
    </font>
    <font>
      <sz val="11.5"/>
      <color theme="1"/>
      <name val="Times New Roman"/>
      <family val="1"/>
    </font>
    <font>
      <b/>
      <sz val="11"/>
      <color rgb="FF000000"/>
      <name val="Times New Roman"/>
      <family val="1"/>
    </font>
    <font>
      <sz val="12"/>
      <color theme="1"/>
      <name val="Calibri"/>
      <family val="2"/>
      <scheme val="minor"/>
    </font>
    <font>
      <b/>
      <sz val="14"/>
      <color rgb="FF002060"/>
      <name val="Arial"/>
      <family val="2"/>
    </font>
    <font>
      <b/>
      <sz val="16"/>
      <color rgb="FF002060"/>
      <name val="Arial"/>
      <family val="2"/>
    </font>
    <font>
      <b/>
      <sz val="14"/>
      <color theme="1"/>
      <name val="Arial"/>
      <family val="2"/>
    </font>
    <font>
      <sz val="14"/>
      <color rgb="FF002060"/>
      <name val="Arial"/>
      <family val="2"/>
    </font>
    <font>
      <sz val="14"/>
      <color theme="1"/>
      <name val="Arial"/>
      <family val="2"/>
    </font>
    <font>
      <b/>
      <sz val="16"/>
      <color theme="1"/>
      <name val="Arial"/>
      <family val="2"/>
    </font>
    <font>
      <b/>
      <sz val="10"/>
      <color rgb="FFFF0000"/>
      <name val="Verdana"/>
      <family val="2"/>
    </font>
    <font>
      <b/>
      <sz val="10"/>
      <color rgb="FFFF0000"/>
      <name val="Times New Roman"/>
      <family val="1"/>
    </font>
    <font>
      <b/>
      <sz val="11"/>
      <color rgb="FFFF0000"/>
      <name val="Arial"/>
      <family val="2"/>
    </font>
    <font>
      <b/>
      <sz val="12"/>
      <color theme="1"/>
      <name val="Calibri"/>
      <family val="2"/>
      <scheme val="minor"/>
    </font>
    <font>
      <sz val="12"/>
      <color rgb="FFFF0000"/>
      <name val="Calibri"/>
      <family val="2"/>
      <scheme val="minor"/>
    </font>
    <font>
      <sz val="11"/>
      <color theme="0" tint="-0.499984740745262"/>
      <name val="Calibri"/>
      <family val="2"/>
      <scheme val="minor"/>
    </font>
    <font>
      <sz val="11"/>
      <color rgb="FF444444"/>
      <name val="Segoe UI"/>
      <family val="2"/>
    </font>
    <font>
      <b/>
      <sz val="16"/>
      <color theme="1"/>
      <name val="Calibri"/>
      <family val="2"/>
      <scheme val="minor"/>
    </font>
    <font>
      <b/>
      <u/>
      <sz val="14"/>
      <color theme="1"/>
      <name val="Calibri"/>
      <family val="2"/>
      <scheme val="minor"/>
    </font>
    <font>
      <b/>
      <sz val="12"/>
      <color theme="1"/>
      <name val="Arial"/>
      <family val="2"/>
    </font>
    <font>
      <b/>
      <sz val="12"/>
      <color theme="3"/>
      <name val="Calibri"/>
      <family val="2"/>
      <scheme val="minor"/>
    </font>
    <font>
      <b/>
      <sz val="14"/>
      <color theme="1"/>
      <name val="Calibri"/>
      <family val="2"/>
      <scheme val="minor"/>
    </font>
    <font>
      <b/>
      <u/>
      <sz val="11"/>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3" tint="0.59996337778862885"/>
        <bgColor indexed="64"/>
      </patternFill>
    </fill>
    <fill>
      <patternFill patternType="solid">
        <fgColor theme="1" tint="0.499984740745262"/>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rgb="FF92D05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bottom style="dotted">
        <color indexed="64"/>
      </bottom>
      <diagonal/>
    </border>
    <border>
      <left/>
      <right/>
      <top style="dotted">
        <color indexed="64"/>
      </top>
      <bottom/>
      <diagonal/>
    </border>
    <border>
      <left/>
      <right/>
      <top style="thin">
        <color indexed="64"/>
      </top>
      <bottom style="dotted">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s>
  <cellStyleXfs count="9">
    <xf numFmtId="0" fontId="0" fillId="0" borderId="0"/>
    <xf numFmtId="164" fontId="2" fillId="0" borderId="0" applyFont="0" applyFill="0" applyBorder="0" applyAlignment="0" applyProtection="0"/>
    <xf numFmtId="0" fontId="2" fillId="0" borderId="0"/>
    <xf numFmtId="0" fontId="2" fillId="0" borderId="0"/>
    <xf numFmtId="0" fontId="16" fillId="0" borderId="0"/>
    <xf numFmtId="0" fontId="45" fillId="0" borderId="0"/>
    <xf numFmtId="0" fontId="2" fillId="0" borderId="0"/>
    <xf numFmtId="0" fontId="2" fillId="0" borderId="0"/>
    <xf numFmtId="0" fontId="17" fillId="0" borderId="0">
      <alignment wrapText="1"/>
    </xf>
  </cellStyleXfs>
  <cellXfs count="449">
    <xf numFmtId="0" fontId="0" fillId="0" borderId="0" xfId="0"/>
    <xf numFmtId="0" fontId="0" fillId="2" borderId="1" xfId="0" applyFill="1" applyBorder="1" applyProtection="1">
      <protection locked="0" hidden="1"/>
    </xf>
    <xf numFmtId="14" fontId="0" fillId="2" borderId="1" xfId="0" applyNumberFormat="1" applyFill="1" applyBorder="1" applyAlignment="1" applyProtection="1">
      <alignment horizontal="right"/>
      <protection locked="0" hidden="1"/>
    </xf>
    <xf numFmtId="165" fontId="48" fillId="2" borderId="1" xfId="0" applyNumberFormat="1" applyFont="1" applyFill="1" applyBorder="1" applyProtection="1">
      <protection locked="0" hidden="1"/>
    </xf>
    <xf numFmtId="14" fontId="0" fillId="2" borderId="1" xfId="0" applyNumberFormat="1" applyFill="1" applyBorder="1" applyProtection="1">
      <protection locked="0" hidden="1"/>
    </xf>
    <xf numFmtId="0" fontId="0" fillId="2" borderId="1" xfId="0" applyNumberFormat="1" applyFill="1" applyBorder="1" applyProtection="1">
      <protection locked="0" hidden="1"/>
    </xf>
    <xf numFmtId="165" fontId="48" fillId="2" borderId="2" xfId="0" applyNumberFormat="1" applyFont="1" applyFill="1" applyBorder="1" applyProtection="1">
      <protection locked="0" hidden="1"/>
    </xf>
    <xf numFmtId="165" fontId="0" fillId="2" borderId="3" xfId="0" applyNumberFormat="1" applyFill="1" applyBorder="1" applyProtection="1">
      <protection locked="0" hidden="1"/>
    </xf>
    <xf numFmtId="0" fontId="2" fillId="0" borderId="0" xfId="2" applyAlignment="1" applyProtection="1">
      <alignment vertical="center"/>
      <protection hidden="1"/>
    </xf>
    <xf numFmtId="0" fontId="3" fillId="0" borderId="0" xfId="2" applyFont="1" applyAlignment="1" applyProtection="1">
      <alignment vertical="center"/>
      <protection hidden="1"/>
    </xf>
    <xf numFmtId="167" fontId="5" fillId="0" borderId="0" xfId="2" applyNumberFormat="1" applyFont="1" applyBorder="1" applyAlignment="1" applyProtection="1">
      <alignment vertical="center"/>
      <protection hidden="1"/>
    </xf>
    <xf numFmtId="0" fontId="3" fillId="0" borderId="0" xfId="2" applyFont="1" applyAlignment="1" applyProtection="1">
      <alignment horizontal="center" vertical="center"/>
      <protection hidden="1"/>
    </xf>
    <xf numFmtId="0" fontId="2" fillId="0" borderId="4" xfId="2" applyBorder="1" applyAlignment="1" applyProtection="1">
      <alignment vertical="center"/>
      <protection hidden="1"/>
    </xf>
    <xf numFmtId="0" fontId="10" fillId="0" borderId="0" xfId="2" applyFont="1" applyBorder="1" applyAlignment="1" applyProtection="1">
      <alignment horizontal="center" vertical="center"/>
      <protection hidden="1"/>
    </xf>
    <xf numFmtId="0" fontId="2" fillId="0" borderId="0" xfId="2" applyAlignment="1" applyProtection="1">
      <alignment horizontal="center" vertical="center"/>
      <protection hidden="1"/>
    </xf>
    <xf numFmtId="0" fontId="2" fillId="0" borderId="5" xfId="2" applyBorder="1" applyAlignment="1" applyProtection="1">
      <alignment vertical="center"/>
      <protection hidden="1"/>
    </xf>
    <xf numFmtId="0" fontId="2" fillId="0" borderId="6" xfId="2" applyBorder="1" applyAlignment="1" applyProtection="1">
      <alignment vertical="center"/>
      <protection hidden="1"/>
    </xf>
    <xf numFmtId="0" fontId="2" fillId="0" borderId="1" xfId="2" applyFont="1" applyBorder="1" applyAlignment="1" applyProtection="1">
      <alignment horizontal="center" vertical="center"/>
      <protection hidden="1"/>
    </xf>
    <xf numFmtId="0" fontId="2" fillId="0" borderId="0" xfId="2" applyBorder="1" applyAlignment="1" applyProtection="1">
      <alignment horizontal="center" vertical="center"/>
      <protection hidden="1"/>
    </xf>
    <xf numFmtId="0" fontId="2" fillId="0" borderId="0" xfId="2" applyAlignment="1" applyProtection="1">
      <alignment horizontal="left" vertical="center"/>
      <protection hidden="1"/>
    </xf>
    <xf numFmtId="0" fontId="2" fillId="0" borderId="0" xfId="2" applyFont="1" applyAlignment="1" applyProtection="1">
      <alignment horizontal="left" vertical="center"/>
      <protection hidden="1"/>
    </xf>
    <xf numFmtId="0" fontId="2" fillId="0" borderId="0" xfId="2" applyFont="1" applyBorder="1" applyAlignment="1" applyProtection="1">
      <alignment horizontal="center" vertical="center"/>
      <protection hidden="1"/>
    </xf>
    <xf numFmtId="0" fontId="2" fillId="0" borderId="7" xfId="2" applyBorder="1" applyAlignment="1" applyProtection="1">
      <alignment vertical="center"/>
      <protection hidden="1"/>
    </xf>
    <xf numFmtId="0" fontId="2" fillId="0" borderId="8" xfId="2" applyBorder="1" applyAlignment="1" applyProtection="1">
      <alignment horizontal="center" vertical="center"/>
      <protection hidden="1"/>
    </xf>
    <xf numFmtId="0" fontId="2" fillId="0" borderId="9" xfId="2" applyBorder="1" applyAlignment="1" applyProtection="1">
      <alignment vertical="center"/>
      <protection hidden="1"/>
    </xf>
    <xf numFmtId="0" fontId="2" fillId="0" borderId="0" xfId="2" applyBorder="1" applyAlignment="1" applyProtection="1">
      <alignment vertical="center"/>
      <protection hidden="1"/>
    </xf>
    <xf numFmtId="0" fontId="2" fillId="0" borderId="10" xfId="2" applyBorder="1" applyAlignment="1" applyProtection="1">
      <alignment vertical="center"/>
      <protection hidden="1"/>
    </xf>
    <xf numFmtId="0" fontId="2" fillId="0" borderId="0" xfId="2" applyFill="1" applyBorder="1" applyAlignment="1" applyProtection="1">
      <alignment horizontal="left" vertical="center"/>
      <protection hidden="1"/>
    </xf>
    <xf numFmtId="0" fontId="2" fillId="0" borderId="0" xfId="2" applyFont="1" applyAlignment="1" applyProtection="1">
      <alignment horizontal="center" vertical="center"/>
      <protection hidden="1"/>
    </xf>
    <xf numFmtId="0" fontId="2" fillId="0" borderId="6" xfId="2" applyFont="1" applyBorder="1" applyAlignment="1" applyProtection="1">
      <alignment horizontal="center" vertical="center"/>
      <protection hidden="1"/>
    </xf>
    <xf numFmtId="0" fontId="2" fillId="0" borderId="5" xfId="2" applyBorder="1" applyAlignment="1" applyProtection="1">
      <alignment horizontal="center" vertical="center"/>
      <protection hidden="1"/>
    </xf>
    <xf numFmtId="0" fontId="2" fillId="0" borderId="8" xfId="2" applyBorder="1" applyAlignment="1" applyProtection="1">
      <alignment vertical="center"/>
      <protection hidden="1"/>
    </xf>
    <xf numFmtId="0" fontId="2" fillId="0" borderId="0" xfId="2" applyFill="1" applyBorder="1" applyAlignment="1" applyProtection="1">
      <alignment vertical="center"/>
      <protection hidden="1"/>
    </xf>
    <xf numFmtId="0" fontId="2" fillId="0" borderId="5" xfId="2" applyFont="1" applyBorder="1" applyAlignment="1" applyProtection="1">
      <alignment vertical="center"/>
      <protection hidden="1"/>
    </xf>
    <xf numFmtId="0" fontId="2" fillId="0" borderId="0" xfId="2" applyFont="1" applyBorder="1" applyAlignment="1" applyProtection="1">
      <alignment vertical="center"/>
      <protection hidden="1"/>
    </xf>
    <xf numFmtId="0" fontId="2" fillId="0" borderId="6" xfId="2" applyFont="1" applyBorder="1" applyAlignment="1" applyProtection="1">
      <alignment vertical="center"/>
      <protection hidden="1"/>
    </xf>
    <xf numFmtId="0" fontId="2" fillId="0" borderId="0" xfId="2" applyFont="1" applyAlignment="1" applyProtection="1">
      <alignment vertical="center"/>
      <protection hidden="1"/>
    </xf>
    <xf numFmtId="0" fontId="2" fillId="0" borderId="6" xfId="2" applyBorder="1" applyAlignment="1" applyProtection="1">
      <alignment horizontal="center" vertical="center"/>
      <protection hidden="1"/>
    </xf>
    <xf numFmtId="0" fontId="2" fillId="0" borderId="0" xfId="2" applyAlignment="1" applyProtection="1">
      <alignment horizontal="left" vertical="center" wrapText="1"/>
      <protection hidden="1"/>
    </xf>
    <xf numFmtId="0" fontId="15" fillId="0" borderId="0" xfId="2" applyFont="1" applyBorder="1" applyAlignment="1" applyProtection="1">
      <alignment horizontal="center" vertical="center"/>
      <protection hidden="1"/>
    </xf>
    <xf numFmtId="0" fontId="2" fillId="0" borderId="0" xfId="2" applyAlignment="1" applyProtection="1">
      <alignment horizontal="center" vertical="center" wrapText="1"/>
      <protection hidden="1"/>
    </xf>
    <xf numFmtId="0" fontId="2" fillId="0" borderId="0" xfId="2" applyProtection="1">
      <protection hidden="1"/>
    </xf>
    <xf numFmtId="168" fontId="6" fillId="0" borderId="0" xfId="2" applyNumberFormat="1" applyFont="1" applyBorder="1" applyAlignment="1" applyProtection="1">
      <alignment vertical="center"/>
      <protection hidden="1"/>
    </xf>
    <xf numFmtId="0" fontId="9" fillId="0" borderId="0" xfId="2" applyFont="1" applyAlignment="1" applyProtection="1">
      <alignment textRotation="90"/>
      <protection hidden="1"/>
    </xf>
    <xf numFmtId="0" fontId="13" fillId="0" borderId="0" xfId="2" applyFont="1" applyAlignment="1" applyProtection="1">
      <alignment vertical="center" wrapText="1"/>
      <protection hidden="1"/>
    </xf>
    <xf numFmtId="0" fontId="2" fillId="0" borderId="0" xfId="2" applyFont="1" applyAlignment="1" applyProtection="1">
      <alignment vertical="center" wrapText="1"/>
      <protection hidden="1"/>
    </xf>
    <xf numFmtId="0" fontId="4" fillId="0" borderId="0" xfId="2" applyFont="1" applyBorder="1" applyAlignment="1" applyProtection="1">
      <alignment vertical="center" wrapText="1"/>
      <protection hidden="1"/>
    </xf>
    <xf numFmtId="0" fontId="2" fillId="0" borderId="11" xfId="2" applyBorder="1" applyAlignment="1" applyProtection="1">
      <alignment horizontal="center" vertical="center"/>
      <protection hidden="1"/>
    </xf>
    <xf numFmtId="0" fontId="2" fillId="0" borderId="12" xfId="2" applyBorder="1" applyAlignment="1" applyProtection="1">
      <alignment horizontal="center" vertical="center"/>
      <protection hidden="1"/>
    </xf>
    <xf numFmtId="0" fontId="2" fillId="0" borderId="13" xfId="2" applyBorder="1" applyAlignment="1" applyProtection="1">
      <alignment vertical="center"/>
      <protection hidden="1"/>
    </xf>
    <xf numFmtId="0" fontId="9" fillId="0" borderId="0" xfId="2" applyFont="1" applyBorder="1" applyAlignment="1" applyProtection="1">
      <alignment textRotation="90"/>
      <protection hidden="1"/>
    </xf>
    <xf numFmtId="0" fontId="2" fillId="0" borderId="0" xfId="2" applyBorder="1" applyAlignment="1" applyProtection="1">
      <alignment horizontal="left"/>
      <protection hidden="1"/>
    </xf>
    <xf numFmtId="0" fontId="2" fillId="0" borderId="0" xfId="2" applyAlignment="1" applyProtection="1">
      <protection hidden="1"/>
    </xf>
    <xf numFmtId="0" fontId="8" fillId="0" borderId="10" xfId="2" applyFont="1" applyBorder="1" applyAlignment="1" applyProtection="1">
      <alignment vertical="center"/>
      <protection hidden="1"/>
    </xf>
    <xf numFmtId="0" fontId="2" fillId="0" borderId="14" xfId="2" applyBorder="1" applyAlignment="1" applyProtection="1">
      <alignment vertical="center"/>
      <protection hidden="1"/>
    </xf>
    <xf numFmtId="0" fontId="7" fillId="0" borderId="10" xfId="2" applyFont="1" applyBorder="1" applyAlignment="1" applyProtection="1">
      <alignment vertical="center"/>
      <protection hidden="1"/>
    </xf>
    <xf numFmtId="49" fontId="2" fillId="0" borderId="0" xfId="2" applyNumberFormat="1" applyFont="1" applyBorder="1" applyAlignment="1" applyProtection="1">
      <alignment vertical="center"/>
      <protection hidden="1"/>
    </xf>
    <xf numFmtId="0" fontId="2" fillId="0" borderId="0" xfId="2" applyBorder="1" applyAlignment="1" applyProtection="1">
      <protection hidden="1"/>
    </xf>
    <xf numFmtId="0" fontId="2" fillId="0" borderId="0" xfId="2" applyFont="1" applyBorder="1" applyAlignment="1" applyProtection="1">
      <protection hidden="1"/>
    </xf>
    <xf numFmtId="0" fontId="2" fillId="0" borderId="0" xfId="2" applyFill="1" applyBorder="1" applyAlignment="1" applyProtection="1">
      <protection hidden="1"/>
    </xf>
    <xf numFmtId="0" fontId="2" fillId="0" borderId="12" xfId="2" applyFont="1" applyBorder="1" applyAlignment="1" applyProtection="1">
      <alignment horizontal="center" vertical="center"/>
      <protection hidden="1"/>
    </xf>
    <xf numFmtId="0" fontId="9" fillId="0" borderId="8" xfId="2" applyFont="1" applyBorder="1" applyAlignment="1" applyProtection="1">
      <alignment textRotation="90"/>
      <protection hidden="1"/>
    </xf>
    <xf numFmtId="0" fontId="13" fillId="0" borderId="6" xfId="2" applyFont="1" applyBorder="1" applyAlignment="1" applyProtection="1">
      <alignment vertical="center" wrapText="1"/>
      <protection hidden="1"/>
    </xf>
    <xf numFmtId="0" fontId="2" fillId="0" borderId="6" xfId="2" applyFont="1" applyBorder="1" applyAlignment="1" applyProtection="1">
      <alignment vertical="center" wrapText="1"/>
      <protection hidden="1"/>
    </xf>
    <xf numFmtId="0" fontId="2" fillId="0" borderId="15" xfId="2" applyBorder="1" applyAlignment="1" applyProtection="1">
      <alignment horizontal="center" vertical="center"/>
      <protection hidden="1"/>
    </xf>
    <xf numFmtId="0" fontId="2" fillId="0" borderId="15" xfId="2" applyFill="1" applyBorder="1" applyAlignment="1" applyProtection="1">
      <alignment horizontal="center" vertical="center" wrapText="1"/>
      <protection hidden="1"/>
    </xf>
    <xf numFmtId="0" fontId="2" fillId="0" borderId="1" xfId="2" applyBorder="1" applyAlignment="1" applyProtection="1">
      <alignment horizontal="center" vertical="center"/>
      <protection hidden="1"/>
    </xf>
    <xf numFmtId="0" fontId="2" fillId="0" borderId="0" xfId="2" applyAlignment="1" applyProtection="1">
      <alignment vertical="center" wrapText="1"/>
      <protection hidden="1"/>
    </xf>
    <xf numFmtId="0" fontId="14" fillId="0" borderId="0" xfId="2" applyFont="1" applyBorder="1" applyAlignment="1" applyProtection="1">
      <alignment vertical="top" wrapText="1"/>
      <protection hidden="1"/>
    </xf>
    <xf numFmtId="0" fontId="10" fillId="0" borderId="0" xfId="2" applyFont="1" applyBorder="1" applyAlignment="1" applyProtection="1">
      <alignment vertical="center"/>
      <protection hidden="1"/>
    </xf>
    <xf numFmtId="0" fontId="18" fillId="0" borderId="0" xfId="2" applyFont="1" applyProtection="1">
      <protection hidden="1"/>
    </xf>
    <xf numFmtId="0" fontId="18" fillId="0" borderId="0" xfId="2" applyFont="1" applyBorder="1" applyAlignment="1" applyProtection="1">
      <protection hidden="1"/>
    </xf>
    <xf numFmtId="0" fontId="18" fillId="0" borderId="16" xfId="2" applyFont="1" applyBorder="1" applyAlignment="1" applyProtection="1">
      <protection hidden="1"/>
    </xf>
    <xf numFmtId="0" fontId="18" fillId="0" borderId="16" xfId="2" applyFont="1" applyBorder="1" applyProtection="1">
      <protection hidden="1"/>
    </xf>
    <xf numFmtId="0" fontId="2" fillId="0" borderId="5" xfId="2" applyFont="1" applyBorder="1" applyAlignment="1" applyProtection="1">
      <alignment horizontal="center" vertical="center" wrapText="1"/>
      <protection hidden="1"/>
    </xf>
    <xf numFmtId="0" fontId="2" fillId="0" borderId="0" xfId="2" applyFont="1" applyAlignment="1" applyProtection="1">
      <alignment horizontal="center" vertical="center" wrapText="1"/>
      <protection hidden="1"/>
    </xf>
    <xf numFmtId="0" fontId="3" fillId="0" borderId="0" xfId="2" applyFont="1" applyBorder="1" applyAlignment="1" applyProtection="1">
      <alignment vertical="center"/>
      <protection hidden="1"/>
    </xf>
    <xf numFmtId="0" fontId="3" fillId="0" borderId="0" xfId="2" applyFont="1" applyAlignment="1" applyProtection="1">
      <alignment horizontal="right" vertical="center"/>
      <protection hidden="1"/>
    </xf>
    <xf numFmtId="0" fontId="2" fillId="0" borderId="17" xfId="2" applyBorder="1" applyAlignment="1" applyProtection="1">
      <alignment horizontal="center" vertical="center"/>
      <protection hidden="1"/>
    </xf>
    <xf numFmtId="1" fontId="2" fillId="0" borderId="0" xfId="2" applyNumberFormat="1" applyBorder="1" applyAlignment="1" applyProtection="1">
      <alignment horizontal="left"/>
      <protection hidden="1"/>
    </xf>
    <xf numFmtId="49" fontId="2" fillId="0" borderId="0" xfId="2" applyNumberFormat="1" applyAlignment="1" applyProtection="1">
      <alignment vertical="center"/>
      <protection hidden="1"/>
    </xf>
    <xf numFmtId="0" fontId="2" fillId="0" borderId="0" xfId="2" applyNumberFormat="1" applyAlignment="1" applyProtection="1">
      <alignment vertical="center"/>
      <protection hidden="1"/>
    </xf>
    <xf numFmtId="0" fontId="7" fillId="0" borderId="0" xfId="2" applyFont="1" applyBorder="1" applyAlignment="1" applyProtection="1">
      <protection hidden="1"/>
    </xf>
    <xf numFmtId="0" fontId="2" fillId="0" borderId="0" xfId="3" applyProtection="1">
      <protection hidden="1"/>
    </xf>
    <xf numFmtId="167" fontId="23" fillId="0" borderId="0" xfId="2" applyNumberFormat="1" applyFont="1" applyBorder="1" applyAlignment="1" applyProtection="1">
      <alignment horizontal="center" vertical="center"/>
      <protection hidden="1"/>
    </xf>
    <xf numFmtId="168" fontId="12" fillId="0" borderId="1" xfId="2" applyNumberFormat="1" applyFont="1" applyBorder="1" applyAlignment="1" applyProtection="1">
      <alignment horizontal="center" vertical="center"/>
      <protection hidden="1"/>
    </xf>
    <xf numFmtId="0" fontId="24" fillId="0" borderId="1" xfId="2" applyFont="1" applyBorder="1" applyAlignment="1" applyProtection="1">
      <alignment horizontal="center" vertical="center"/>
      <protection hidden="1"/>
    </xf>
    <xf numFmtId="0" fontId="2" fillId="0" borderId="0" xfId="7"/>
    <xf numFmtId="0" fontId="25" fillId="0" borderId="0" xfId="7" applyFont="1" applyAlignment="1">
      <alignment horizontal="left"/>
    </xf>
    <xf numFmtId="0" fontId="2" fillId="0" borderId="0" xfId="7" applyAlignment="1">
      <alignment horizontal="right"/>
    </xf>
    <xf numFmtId="165" fontId="2" fillId="0" borderId="0" xfId="7" applyNumberFormat="1" applyAlignment="1" applyProtection="1">
      <alignment horizontal="left"/>
      <protection locked="0" hidden="1"/>
    </xf>
    <xf numFmtId="0" fontId="25" fillId="0" borderId="0" xfId="7" applyFont="1" applyAlignment="1">
      <alignment horizontal="right" vertical="top"/>
    </xf>
    <xf numFmtId="0" fontId="49" fillId="0" borderId="0" xfId="7" applyFont="1" applyAlignment="1">
      <alignment horizontal="left" vertical="top"/>
    </xf>
    <xf numFmtId="0" fontId="50" fillId="0" borderId="0" xfId="7" applyFont="1"/>
    <xf numFmtId="0" fontId="25" fillId="0" borderId="0" xfId="7" applyFont="1"/>
    <xf numFmtId="0" fontId="2" fillId="0" borderId="0" xfId="7" applyFont="1"/>
    <xf numFmtId="0" fontId="51" fillId="0" borderId="0" xfId="7" applyFont="1" applyAlignment="1">
      <alignment vertical="top"/>
    </xf>
    <xf numFmtId="0" fontId="2" fillId="0" borderId="0" xfId="7" applyNumberFormat="1"/>
    <xf numFmtId="0" fontId="0" fillId="0" borderId="0" xfId="0" applyProtection="1">
      <protection hidden="1"/>
    </xf>
    <xf numFmtId="14" fontId="0" fillId="0" borderId="0" xfId="0" applyNumberFormat="1" applyProtection="1">
      <protection hidden="1"/>
    </xf>
    <xf numFmtId="0" fontId="46" fillId="0" borderId="0" xfId="0" applyFont="1" applyProtection="1">
      <protection hidden="1"/>
    </xf>
    <xf numFmtId="165" fontId="46" fillId="0" borderId="17" xfId="0" applyNumberFormat="1" applyFont="1" applyBorder="1" applyAlignment="1" applyProtection="1">
      <alignment horizontal="center" vertical="center" wrapText="1"/>
      <protection hidden="1"/>
    </xf>
    <xf numFmtId="0" fontId="46" fillId="0" borderId="17" xfId="0" applyFont="1" applyBorder="1" applyAlignment="1" applyProtection="1">
      <alignment horizontal="center" vertical="center" wrapText="1"/>
      <protection hidden="1"/>
    </xf>
    <xf numFmtId="0" fontId="46" fillId="0" borderId="17" xfId="0" applyNumberFormat="1" applyFont="1" applyBorder="1" applyAlignment="1" applyProtection="1">
      <alignment horizontal="center" vertical="center" wrapText="1"/>
      <protection hidden="1"/>
    </xf>
    <xf numFmtId="0" fontId="46" fillId="0" borderId="17" xfId="0" applyFont="1" applyBorder="1" applyAlignment="1" applyProtection="1">
      <alignment horizontal="left" vertical="center" wrapText="1"/>
      <protection hidden="1"/>
    </xf>
    <xf numFmtId="0" fontId="0" fillId="0" borderId="1" xfId="0" applyBorder="1" applyAlignment="1" applyProtection="1">
      <alignment horizontal="center" vertical="center" wrapText="1"/>
      <protection hidden="1"/>
    </xf>
    <xf numFmtId="165" fontId="0" fillId="0" borderId="17" xfId="0" applyNumberFormat="1" applyBorder="1" applyAlignment="1" applyProtection="1">
      <alignment horizontal="center" vertical="center" wrapText="1"/>
      <protection hidden="1"/>
    </xf>
    <xf numFmtId="0" fontId="0" fillId="2" borderId="1" xfId="0" applyFill="1" applyBorder="1" applyProtection="1">
      <protection hidden="1"/>
    </xf>
    <xf numFmtId="14" fontId="0" fillId="2" borderId="1" xfId="0" applyNumberFormat="1" applyFill="1" applyBorder="1" applyAlignment="1" applyProtection="1">
      <alignment horizontal="right"/>
      <protection hidden="1"/>
    </xf>
    <xf numFmtId="14" fontId="0" fillId="2" borderId="1" xfId="0" applyNumberFormat="1" applyFill="1" applyBorder="1" applyProtection="1">
      <protection hidden="1"/>
    </xf>
    <xf numFmtId="0" fontId="0" fillId="2" borderId="1" xfId="0" applyNumberFormat="1" applyFill="1" applyBorder="1" applyProtection="1">
      <protection hidden="1"/>
    </xf>
    <xf numFmtId="165" fontId="48" fillId="2" borderId="2" xfId="0" applyNumberFormat="1" applyFont="1" applyFill="1" applyBorder="1" applyProtection="1">
      <protection hidden="1"/>
    </xf>
    <xf numFmtId="0" fontId="0" fillId="0" borderId="1" xfId="0" applyBorder="1" applyProtection="1">
      <protection hidden="1"/>
    </xf>
    <xf numFmtId="0" fontId="0" fillId="0" borderId="0" xfId="0" applyBorder="1" applyAlignment="1" applyProtection="1">
      <alignment horizontal="right" indent="1"/>
      <protection hidden="1"/>
    </xf>
    <xf numFmtId="0" fontId="0" fillId="0" borderId="0" xfId="0" applyBorder="1" applyAlignment="1" applyProtection="1">
      <alignment horizontal="left"/>
      <protection hidden="1"/>
    </xf>
    <xf numFmtId="0" fontId="0" fillId="0" borderId="0" xfId="0" applyBorder="1" applyAlignment="1" applyProtection="1">
      <alignment horizontal="center"/>
      <protection hidden="1"/>
    </xf>
    <xf numFmtId="0" fontId="0" fillId="0" borderId="0" xfId="0" applyAlignment="1" applyProtection="1">
      <alignment horizontal="right" indent="1"/>
      <protection hidden="1"/>
    </xf>
    <xf numFmtId="0" fontId="0" fillId="0" borderId="0" xfId="0" applyAlignment="1" applyProtection="1">
      <alignment horizontal="center"/>
      <protection hidden="1"/>
    </xf>
    <xf numFmtId="165" fontId="0" fillId="0" borderId="15" xfId="0" applyNumberFormat="1" applyBorder="1" applyAlignment="1" applyProtection="1">
      <alignment horizontal="center"/>
      <protection locked="0" hidden="1"/>
    </xf>
    <xf numFmtId="0" fontId="0" fillId="0" borderId="15" xfId="0" applyBorder="1" applyAlignment="1" applyProtection="1">
      <alignment horizontal="center"/>
      <protection locked="0" hidden="1"/>
    </xf>
    <xf numFmtId="2" fontId="0" fillId="0" borderId="15" xfId="0" applyNumberFormat="1" applyBorder="1" applyAlignment="1" applyProtection="1">
      <alignment horizontal="right" indent="1"/>
      <protection locked="0" hidden="1"/>
    </xf>
    <xf numFmtId="0" fontId="0" fillId="0" borderId="15" xfId="0" applyBorder="1" applyProtection="1">
      <protection locked="0" hidden="1"/>
    </xf>
    <xf numFmtId="0" fontId="46" fillId="0" borderId="15" xfId="0" applyFont="1" applyBorder="1" applyProtection="1">
      <protection locked="0" hidden="1"/>
    </xf>
    <xf numFmtId="2" fontId="0" fillId="0" borderId="0" xfId="0" applyNumberFormat="1" applyBorder="1" applyProtection="1">
      <protection locked="0" hidden="1"/>
    </xf>
    <xf numFmtId="0" fontId="0" fillId="0" borderId="0" xfId="0" applyProtection="1">
      <protection locked="0" hidden="1"/>
    </xf>
    <xf numFmtId="165" fontId="0" fillId="0" borderId="0" xfId="0" applyNumberFormat="1" applyProtection="1">
      <protection locked="0" hidden="1"/>
    </xf>
    <xf numFmtId="0" fontId="0" fillId="0" borderId="1" xfId="0" applyBorder="1" applyProtection="1">
      <protection locked="0" hidden="1"/>
    </xf>
    <xf numFmtId="0" fontId="0" fillId="0" borderId="0" xfId="0" applyBorder="1" applyAlignment="1" applyProtection="1">
      <alignment horizontal="right" indent="1"/>
      <protection locked="0" hidden="1"/>
    </xf>
    <xf numFmtId="0" fontId="0" fillId="0" borderId="0" xfId="0" applyFill="1" applyBorder="1" applyAlignment="1" applyProtection="1">
      <alignment horizontal="right" indent="1"/>
      <protection locked="0" hidden="1"/>
    </xf>
    <xf numFmtId="0" fontId="46" fillId="0" borderId="0" xfId="0" applyFont="1" applyProtection="1">
      <protection locked="0" hidden="1"/>
    </xf>
    <xf numFmtId="2" fontId="0" fillId="0" borderId="1" xfId="0" applyNumberFormat="1" applyBorder="1" applyAlignment="1" applyProtection="1">
      <alignment horizontal="right" indent="1"/>
      <protection locked="0" hidden="1"/>
    </xf>
    <xf numFmtId="0" fontId="0" fillId="0" borderId="0" xfId="0" applyProtection="1"/>
    <xf numFmtId="14" fontId="0" fillId="0" borderId="0" xfId="0" applyNumberFormat="1" applyProtection="1"/>
    <xf numFmtId="2" fontId="25" fillId="0" borderId="0" xfId="7" applyNumberFormat="1" applyFont="1" applyBorder="1" applyAlignment="1">
      <alignment horizontal="right" vertical="center" wrapText="1"/>
    </xf>
    <xf numFmtId="0" fontId="27" fillId="0" borderId="0" xfId="2" applyFont="1" applyBorder="1" applyAlignment="1" applyProtection="1">
      <protection hidden="1"/>
    </xf>
    <xf numFmtId="0" fontId="27" fillId="0" borderId="16" xfId="2" applyFont="1" applyBorder="1" applyAlignment="1" applyProtection="1">
      <protection hidden="1"/>
    </xf>
    <xf numFmtId="0" fontId="52" fillId="0" borderId="37" xfId="0" applyFont="1" applyBorder="1" applyAlignment="1" applyProtection="1">
      <alignment horizontal="left" vertical="top" wrapText="1"/>
      <protection hidden="1"/>
    </xf>
    <xf numFmtId="0" fontId="52" fillId="0" borderId="37" xfId="0" applyFont="1" applyBorder="1" applyAlignment="1" applyProtection="1">
      <alignment horizontal="left" vertical="top"/>
      <protection hidden="1"/>
    </xf>
    <xf numFmtId="0" fontId="52" fillId="0" borderId="37" xfId="0" applyFont="1" applyBorder="1" applyAlignment="1" applyProtection="1">
      <alignment horizontal="center" vertical="top"/>
      <protection hidden="1"/>
    </xf>
    <xf numFmtId="0" fontId="0" fillId="0" borderId="38" xfId="0" applyBorder="1" applyAlignment="1" applyProtection="1">
      <alignment horizontal="left" vertical="top"/>
      <protection hidden="1"/>
    </xf>
    <xf numFmtId="0" fontId="0" fillId="0" borderId="39" xfId="0" applyBorder="1" applyAlignment="1" applyProtection="1">
      <alignment horizontal="left" vertical="top"/>
      <protection hidden="1"/>
    </xf>
    <xf numFmtId="0" fontId="0" fillId="0" borderId="1" xfId="0" applyBorder="1" applyAlignment="1" applyProtection="1">
      <alignment horizontal="left" vertical="top"/>
      <protection hidden="1"/>
    </xf>
    <xf numFmtId="0" fontId="52" fillId="0" borderId="1" xfId="0" applyFont="1" applyBorder="1" applyAlignment="1" applyProtection="1">
      <alignment horizontal="center" vertical="top"/>
      <protection hidden="1"/>
    </xf>
    <xf numFmtId="0" fontId="53" fillId="0" borderId="0" xfId="0" applyFont="1" applyProtection="1">
      <protection hidden="1"/>
    </xf>
    <xf numFmtId="0" fontId="0" fillId="0" borderId="10" xfId="0" applyBorder="1" applyProtection="1">
      <protection hidden="1"/>
    </xf>
    <xf numFmtId="0" fontId="0" fillId="0" borderId="18" xfId="0" applyBorder="1" applyProtection="1">
      <protection hidden="1"/>
    </xf>
    <xf numFmtId="0" fontId="0" fillId="0" borderId="0" xfId="0" applyBorder="1" applyProtection="1">
      <protection hidden="1"/>
    </xf>
    <xf numFmtId="0" fontId="0" fillId="0" borderId="8" xfId="0" applyBorder="1" applyProtection="1">
      <protection hidden="1"/>
    </xf>
    <xf numFmtId="2" fontId="0" fillId="0" borderId="1" xfId="0" applyNumberFormat="1" applyBorder="1" applyAlignment="1" applyProtection="1">
      <alignment horizontal="center" vertical="top"/>
      <protection locked="0" hidden="1"/>
    </xf>
    <xf numFmtId="0" fontId="53" fillId="0" borderId="0" xfId="0" applyFont="1" applyAlignment="1" applyProtection="1">
      <alignment vertical="center"/>
      <protection hidden="1"/>
    </xf>
    <xf numFmtId="14" fontId="47" fillId="0" borderId="0" xfId="0" applyNumberFormat="1" applyFont="1" applyProtection="1">
      <protection hidden="1"/>
    </xf>
    <xf numFmtId="2" fontId="2" fillId="0" borderId="0" xfId="3" applyNumberFormat="1" applyProtection="1">
      <protection hidden="1"/>
    </xf>
    <xf numFmtId="0" fontId="0" fillId="0" borderId="0" xfId="0" applyAlignment="1" applyProtection="1">
      <alignment horizontal="center"/>
      <protection locked="0" hidden="1"/>
    </xf>
    <xf numFmtId="14" fontId="0" fillId="0" borderId="1" xfId="0" applyNumberFormat="1" applyBorder="1" applyProtection="1">
      <protection hidden="1"/>
    </xf>
    <xf numFmtId="14" fontId="47" fillId="0" borderId="1" xfId="0" applyNumberFormat="1" applyFont="1" applyBorder="1" applyProtection="1">
      <protection hidden="1"/>
    </xf>
    <xf numFmtId="14" fontId="0" fillId="0" borderId="1" xfId="0" applyNumberFormat="1" applyBorder="1" applyProtection="1">
      <protection locked="0" hidden="1"/>
    </xf>
    <xf numFmtId="0" fontId="0" fillId="0" borderId="0" xfId="0" applyAlignment="1" applyProtection="1">
      <alignment vertical="center"/>
    </xf>
    <xf numFmtId="0" fontId="0" fillId="0" borderId="0" xfId="0" applyAlignment="1" applyProtection="1">
      <alignment vertical="center" wrapText="1"/>
    </xf>
    <xf numFmtId="0" fontId="0" fillId="3" borderId="0" xfId="0" applyFill="1" applyProtection="1"/>
    <xf numFmtId="0" fontId="0" fillId="3" borderId="0" xfId="0" applyFill="1" applyAlignment="1" applyProtection="1">
      <alignment vertical="center"/>
    </xf>
    <xf numFmtId="0" fontId="0" fillId="3" borderId="0" xfId="0" applyFill="1" applyAlignment="1" applyProtection="1">
      <alignment vertical="center" wrapText="1"/>
    </xf>
    <xf numFmtId="0" fontId="2" fillId="4" borderId="0" xfId="3" applyFill="1" applyProtection="1">
      <protection hidden="1"/>
    </xf>
    <xf numFmtId="0" fontId="2" fillId="5" borderId="0" xfId="3" applyFill="1" applyProtection="1">
      <protection hidden="1"/>
    </xf>
    <xf numFmtId="0" fontId="2" fillId="5" borderId="0" xfId="2" applyFill="1" applyAlignment="1" applyProtection="1">
      <alignment vertical="center"/>
      <protection hidden="1"/>
    </xf>
    <xf numFmtId="0" fontId="2" fillId="0" borderId="19" xfId="3" applyBorder="1" applyProtection="1">
      <protection hidden="1"/>
    </xf>
    <xf numFmtId="0" fontId="2" fillId="0" borderId="20" xfId="3" applyBorder="1" applyProtection="1">
      <protection hidden="1"/>
    </xf>
    <xf numFmtId="0" fontId="2" fillId="0" borderId="21" xfId="3" applyBorder="1" applyProtection="1">
      <protection hidden="1"/>
    </xf>
    <xf numFmtId="0" fontId="2" fillId="0" borderId="22" xfId="3" applyBorder="1" applyProtection="1">
      <protection hidden="1"/>
    </xf>
    <xf numFmtId="0" fontId="2" fillId="0" borderId="0" xfId="3" applyBorder="1" applyProtection="1">
      <protection hidden="1"/>
    </xf>
    <xf numFmtId="0" fontId="2" fillId="0" borderId="23" xfId="3" applyBorder="1" applyProtection="1">
      <protection hidden="1"/>
    </xf>
    <xf numFmtId="0" fontId="2" fillId="0" borderId="0" xfId="3" applyBorder="1" applyAlignment="1" applyProtection="1">
      <alignment horizontal="center" vertical="center"/>
      <protection hidden="1"/>
    </xf>
    <xf numFmtId="0" fontId="2" fillId="0" borderId="0" xfId="3" applyAlignment="1" applyProtection="1">
      <alignment horizontal="left" vertical="center"/>
      <protection hidden="1"/>
    </xf>
    <xf numFmtId="0" fontId="2" fillId="4" borderId="0" xfId="3" applyFill="1" applyAlignment="1" applyProtection="1">
      <alignment horizontal="left" vertical="center"/>
      <protection hidden="1"/>
    </xf>
    <xf numFmtId="0" fontId="2" fillId="5" borderId="0" xfId="3" applyFill="1" applyAlignment="1" applyProtection="1">
      <alignment horizontal="left" vertical="center"/>
      <protection hidden="1"/>
    </xf>
    <xf numFmtId="0" fontId="2" fillId="0" borderId="22" xfId="3" applyBorder="1" applyAlignment="1" applyProtection="1">
      <alignment horizontal="left" vertical="center"/>
      <protection hidden="1"/>
    </xf>
    <xf numFmtId="0" fontId="2" fillId="0" borderId="0" xfId="3" applyBorder="1" applyAlignment="1" applyProtection="1">
      <alignment horizontal="left" vertical="center"/>
      <protection hidden="1"/>
    </xf>
    <xf numFmtId="0" fontId="2" fillId="0" borderId="23" xfId="3" applyBorder="1" applyAlignment="1" applyProtection="1">
      <alignment horizontal="left" vertical="center"/>
      <protection hidden="1"/>
    </xf>
    <xf numFmtId="0" fontId="2" fillId="0" borderId="0" xfId="2" applyAlignment="1" applyProtection="1">
      <alignment horizontal="right" vertical="center"/>
      <protection hidden="1"/>
    </xf>
    <xf numFmtId="0" fontId="2" fillId="0" borderId="0" xfId="3" applyFont="1" applyBorder="1" applyAlignment="1" applyProtection="1">
      <alignment horizontal="left" vertical="center"/>
      <protection hidden="1"/>
    </xf>
    <xf numFmtId="0" fontId="2" fillId="0" borderId="0" xfId="3" applyBorder="1" applyAlignment="1" applyProtection="1">
      <alignment horizontal="center"/>
      <protection hidden="1"/>
    </xf>
    <xf numFmtId="0" fontId="2" fillId="0" borderId="0" xfId="3" applyFont="1" applyBorder="1" applyAlignment="1" applyProtection="1">
      <alignment horizontal="left"/>
      <protection hidden="1"/>
    </xf>
    <xf numFmtId="0" fontId="2" fillId="0" borderId="23" xfId="3" applyBorder="1" applyAlignment="1" applyProtection="1">
      <alignment horizontal="left"/>
      <protection hidden="1"/>
    </xf>
    <xf numFmtId="2" fontId="7" fillId="0" borderId="22" xfId="3" applyNumberFormat="1" applyFont="1" applyBorder="1" applyAlignment="1" applyProtection="1">
      <alignment horizontal="center"/>
      <protection hidden="1"/>
    </xf>
    <xf numFmtId="2" fontId="7" fillId="0" borderId="0" xfId="3" applyNumberFormat="1" applyFont="1" applyBorder="1" applyAlignment="1" applyProtection="1">
      <alignment horizontal="center"/>
      <protection hidden="1"/>
    </xf>
    <xf numFmtId="0" fontId="2" fillId="0" borderId="0" xfId="3" applyFont="1" applyBorder="1" applyAlignment="1" applyProtection="1">
      <alignment horizontal="right"/>
      <protection hidden="1"/>
    </xf>
    <xf numFmtId="0" fontId="2" fillId="0" borderId="23" xfId="3" applyBorder="1" applyAlignment="1" applyProtection="1">
      <alignment horizontal="right"/>
      <protection hidden="1"/>
    </xf>
    <xf numFmtId="0" fontId="11" fillId="0" borderId="0" xfId="3" applyFont="1" applyBorder="1" applyProtection="1">
      <protection hidden="1"/>
    </xf>
    <xf numFmtId="0" fontId="2" fillId="0" borderId="16" xfId="3" applyBorder="1" applyProtection="1">
      <protection hidden="1"/>
    </xf>
    <xf numFmtId="0" fontId="2" fillId="0" borderId="24" xfId="3" applyBorder="1" applyProtection="1">
      <protection hidden="1"/>
    </xf>
    <xf numFmtId="0" fontId="2" fillId="0" borderId="0" xfId="3" applyFont="1" applyBorder="1" applyAlignment="1" applyProtection="1">
      <alignment horizontal="left" vertical="center" indent="1"/>
      <protection hidden="1"/>
    </xf>
    <xf numFmtId="0" fontId="2" fillId="0" borderId="23" xfId="3" applyFont="1" applyBorder="1" applyAlignment="1" applyProtection="1">
      <alignment horizontal="left" vertical="center"/>
      <protection hidden="1"/>
    </xf>
    <xf numFmtId="2" fontId="2" fillId="0" borderId="25" xfId="3" applyNumberFormat="1" applyBorder="1" applyAlignment="1" applyProtection="1">
      <alignment horizontal="left"/>
      <protection hidden="1"/>
    </xf>
    <xf numFmtId="171" fontId="24" fillId="0" borderId="16" xfId="3" applyNumberFormat="1" applyFont="1" applyBorder="1" applyAlignment="1" applyProtection="1">
      <alignment horizontal="left"/>
      <protection hidden="1"/>
    </xf>
    <xf numFmtId="49" fontId="24" fillId="0" borderId="16" xfId="3" applyNumberFormat="1" applyFont="1" applyBorder="1" applyAlignment="1" applyProtection="1">
      <alignment horizontal="right"/>
      <protection hidden="1"/>
    </xf>
    <xf numFmtId="0" fontId="2" fillId="0" borderId="1" xfId="3" applyBorder="1" applyAlignment="1" applyProtection="1">
      <alignment horizontal="center" vertical="center"/>
      <protection hidden="1"/>
    </xf>
    <xf numFmtId="0" fontId="2" fillId="0" borderId="22" xfId="3" applyBorder="1" applyAlignment="1" applyProtection="1">
      <alignment horizontal="center" vertical="center"/>
      <protection hidden="1"/>
    </xf>
    <xf numFmtId="0" fontId="37" fillId="0" borderId="16" xfId="3" applyFont="1" applyBorder="1" applyProtection="1">
      <protection hidden="1"/>
    </xf>
    <xf numFmtId="0" fontId="2" fillId="0" borderId="23" xfId="3" applyFont="1" applyBorder="1" applyProtection="1">
      <protection hidden="1"/>
    </xf>
    <xf numFmtId="0" fontId="2" fillId="0" borderId="15" xfId="3" applyBorder="1" applyAlignment="1" applyProtection="1">
      <alignment horizontal="center" vertical="center"/>
      <protection hidden="1"/>
    </xf>
    <xf numFmtId="0" fontId="2" fillId="0" borderId="0" xfId="3" applyFont="1" applyBorder="1" applyAlignment="1" applyProtection="1">
      <alignment horizontal="left" indent="1"/>
      <protection hidden="1"/>
    </xf>
    <xf numFmtId="0" fontId="32" fillId="0" borderId="8" xfId="3" applyFont="1" applyBorder="1" applyAlignment="1" applyProtection="1">
      <alignment horizontal="left" vertical="center"/>
      <protection hidden="1"/>
    </xf>
    <xf numFmtId="0" fontId="39" fillId="0" borderId="8" xfId="3" applyFont="1" applyBorder="1" applyAlignment="1" applyProtection="1">
      <alignment horizontal="left"/>
      <protection hidden="1"/>
    </xf>
    <xf numFmtId="0" fontId="2" fillId="0" borderId="0" xfId="3" applyBorder="1" applyAlignment="1" applyProtection="1">
      <alignment vertical="center"/>
      <protection hidden="1"/>
    </xf>
    <xf numFmtId="2" fontId="7" fillId="0" borderId="0" xfId="3" applyNumberFormat="1" applyFont="1" applyBorder="1" applyAlignment="1" applyProtection="1">
      <alignment vertical="center"/>
      <protection hidden="1"/>
    </xf>
    <xf numFmtId="0" fontId="2" fillId="0" borderId="23" xfId="3" applyBorder="1" applyAlignment="1" applyProtection="1">
      <alignment vertical="center"/>
      <protection hidden="1"/>
    </xf>
    <xf numFmtId="0" fontId="2" fillId="0" borderId="26" xfId="3" applyBorder="1" applyAlignment="1" applyProtection="1">
      <alignment horizontal="left" vertical="center"/>
      <protection hidden="1"/>
    </xf>
    <xf numFmtId="0" fontId="2" fillId="0" borderId="8" xfId="3" applyBorder="1" applyAlignment="1" applyProtection="1">
      <alignment horizontal="left" vertical="center"/>
      <protection hidden="1"/>
    </xf>
    <xf numFmtId="0" fontId="2" fillId="0" borderId="13" xfId="3" applyBorder="1" applyAlignment="1" applyProtection="1">
      <alignment horizontal="left" vertical="center"/>
      <protection hidden="1"/>
    </xf>
    <xf numFmtId="0" fontId="2" fillId="0" borderId="7" xfId="3" applyBorder="1" applyAlignment="1" applyProtection="1">
      <alignment horizontal="left" vertical="center"/>
      <protection hidden="1"/>
    </xf>
    <xf numFmtId="0" fontId="40" fillId="0" borderId="0" xfId="3" applyFont="1" applyBorder="1" applyAlignment="1" applyProtection="1">
      <alignment vertical="center"/>
      <protection hidden="1"/>
    </xf>
    <xf numFmtId="0" fontId="11" fillId="0" borderId="23" xfId="3" applyFont="1" applyBorder="1" applyAlignment="1" applyProtection="1">
      <alignment vertical="center"/>
      <protection hidden="1"/>
    </xf>
    <xf numFmtId="0" fontId="2" fillId="0" borderId="6" xfId="3" applyBorder="1" applyAlignment="1" applyProtection="1">
      <alignment horizontal="left" vertical="center"/>
      <protection hidden="1"/>
    </xf>
    <xf numFmtId="0" fontId="2" fillId="0" borderId="5" xfId="3" applyFont="1" applyBorder="1" applyAlignment="1" applyProtection="1">
      <alignment vertical="center"/>
      <protection hidden="1"/>
    </xf>
    <xf numFmtId="0" fontId="41" fillId="0" borderId="0" xfId="3" applyFont="1" applyBorder="1" applyAlignment="1" applyProtection="1">
      <alignment horizontal="left" vertical="center"/>
      <protection hidden="1"/>
    </xf>
    <xf numFmtId="0" fontId="2" fillId="0" borderId="5" xfId="3" applyBorder="1" applyAlignment="1" applyProtection="1">
      <alignment vertical="center"/>
      <protection hidden="1"/>
    </xf>
    <xf numFmtId="49" fontId="41" fillId="0" borderId="0" xfId="3" applyNumberFormat="1" applyFont="1" applyBorder="1" applyAlignment="1" applyProtection="1">
      <alignment horizontal="left" vertical="center"/>
      <protection hidden="1"/>
    </xf>
    <xf numFmtId="0" fontId="11" fillId="0" borderId="0" xfId="3" applyFont="1" applyBorder="1" applyAlignment="1" applyProtection="1">
      <alignment horizontal="left" vertical="center"/>
      <protection hidden="1"/>
    </xf>
    <xf numFmtId="0" fontId="11" fillId="0" borderId="23" xfId="3" applyFont="1" applyBorder="1" applyAlignment="1" applyProtection="1">
      <alignment horizontal="left" vertical="center"/>
      <protection hidden="1"/>
    </xf>
    <xf numFmtId="0" fontId="2" fillId="0" borderId="10" xfId="3" applyBorder="1" applyAlignment="1" applyProtection="1">
      <alignment horizontal="left" vertical="center"/>
      <protection hidden="1"/>
    </xf>
    <xf numFmtId="0" fontId="2" fillId="0" borderId="14" xfId="3" applyBorder="1" applyAlignment="1" applyProtection="1">
      <alignment horizontal="left" vertical="center"/>
      <protection hidden="1"/>
    </xf>
    <xf numFmtId="0" fontId="2" fillId="0" borderId="0" xfId="3" applyBorder="1" applyAlignment="1" applyProtection="1">
      <protection hidden="1"/>
    </xf>
    <xf numFmtId="0" fontId="2" fillId="0" borderId="23" xfId="3" applyBorder="1" applyAlignment="1" applyProtection="1">
      <protection hidden="1"/>
    </xf>
    <xf numFmtId="0" fontId="2" fillId="0" borderId="3" xfId="3" applyFont="1" applyBorder="1" applyAlignment="1" applyProtection="1">
      <alignment vertical="center"/>
      <protection hidden="1"/>
    </xf>
    <xf numFmtId="0" fontId="2" fillId="0" borderId="13" xfId="3" applyFont="1" applyBorder="1" applyAlignment="1" applyProtection="1">
      <alignment vertical="center"/>
      <protection hidden="1"/>
    </xf>
    <xf numFmtId="0" fontId="2" fillId="0" borderId="2" xfId="3" applyFont="1" applyBorder="1" applyAlignment="1" applyProtection="1">
      <alignment vertical="center"/>
      <protection hidden="1"/>
    </xf>
    <xf numFmtId="0" fontId="0" fillId="0" borderId="0" xfId="0" applyBorder="1" applyProtection="1">
      <protection locked="0" hidden="1"/>
    </xf>
    <xf numFmtId="0" fontId="46" fillId="0" borderId="0" xfId="0" applyFont="1" applyBorder="1" applyProtection="1">
      <protection locked="0" hidden="1"/>
    </xf>
    <xf numFmtId="165" fontId="0" fillId="0" borderId="0" xfId="0" applyNumberFormat="1" applyBorder="1" applyAlignment="1" applyProtection="1">
      <alignment horizontal="center"/>
      <protection locked="0" hidden="1"/>
    </xf>
    <xf numFmtId="14" fontId="0" fillId="0" borderId="0" xfId="0" applyNumberFormat="1" applyProtection="1">
      <protection locked="0" hidden="1"/>
    </xf>
    <xf numFmtId="0" fontId="0" fillId="0" borderId="15" xfId="0" applyFill="1" applyBorder="1" applyProtection="1">
      <protection locked="0" hidden="1"/>
    </xf>
    <xf numFmtId="0" fontId="0" fillId="0" borderId="0" xfId="0" applyFill="1" applyProtection="1">
      <protection locked="0" hidden="1"/>
    </xf>
    <xf numFmtId="165" fontId="0" fillId="0" borderId="0" xfId="0" applyNumberFormat="1" applyFill="1" applyBorder="1" applyAlignment="1" applyProtection="1">
      <alignment horizontal="center"/>
      <protection locked="0" hidden="1"/>
    </xf>
    <xf numFmtId="0" fontId="0" fillId="0" borderId="0" xfId="0" applyFill="1" applyBorder="1" applyProtection="1">
      <protection locked="0" hidden="1"/>
    </xf>
    <xf numFmtId="0" fontId="0" fillId="0" borderId="1" xfId="0" applyFill="1" applyBorder="1" applyProtection="1">
      <protection locked="0" hidden="1"/>
    </xf>
    <xf numFmtId="14" fontId="0" fillId="0" borderId="1" xfId="0" applyNumberFormat="1" applyFill="1" applyBorder="1" applyAlignment="1" applyProtection="1">
      <alignment horizontal="right"/>
      <protection locked="0" hidden="1"/>
    </xf>
    <xf numFmtId="14" fontId="0" fillId="0" borderId="1" xfId="0" applyNumberFormat="1" applyFill="1" applyBorder="1" applyProtection="1">
      <protection locked="0" hidden="1"/>
    </xf>
    <xf numFmtId="0" fontId="0" fillId="0" borderId="1" xfId="0" applyNumberFormat="1" applyFill="1" applyBorder="1" applyProtection="1">
      <protection locked="0" hidden="1"/>
    </xf>
    <xf numFmtId="14" fontId="0" fillId="0" borderId="0" xfId="0" applyNumberFormat="1" applyFill="1" applyProtection="1">
      <protection locked="0" hidden="1"/>
    </xf>
    <xf numFmtId="0" fontId="46" fillId="0" borderId="0" xfId="0" applyFont="1" applyBorder="1" applyAlignment="1" applyProtection="1">
      <alignment horizontal="left" vertical="center" wrapText="1"/>
      <protection hidden="1"/>
    </xf>
    <xf numFmtId="0" fontId="0" fillId="0" borderId="0" xfId="0" applyBorder="1" applyAlignment="1" applyProtection="1">
      <alignment horizontal="center" vertical="center" wrapText="1"/>
      <protection hidden="1"/>
    </xf>
    <xf numFmtId="0" fontId="52" fillId="0" borderId="37" xfId="0" applyFont="1" applyBorder="1" applyAlignment="1" applyProtection="1">
      <alignment horizontal="left" vertical="top"/>
      <protection hidden="1"/>
    </xf>
    <xf numFmtId="0" fontId="52" fillId="0" borderId="37" xfId="0" applyFont="1" applyBorder="1" applyAlignment="1" applyProtection="1">
      <alignment horizontal="left" vertical="top" wrapText="1"/>
      <protection hidden="1"/>
    </xf>
    <xf numFmtId="0" fontId="2" fillId="0" borderId="0" xfId="7" applyAlignment="1"/>
    <xf numFmtId="0" fontId="2" fillId="0" borderId="0" xfId="7" applyAlignment="1">
      <alignment horizontal="left" vertical="top"/>
    </xf>
    <xf numFmtId="0" fontId="60" fillId="0" borderId="0" xfId="0" applyFont="1" applyFill="1" applyAlignment="1" applyProtection="1">
      <alignment vertical="center"/>
      <protection locked="0"/>
    </xf>
    <xf numFmtId="0" fontId="61" fillId="0" borderId="0" xfId="0" applyFont="1" applyFill="1" applyAlignment="1" applyProtection="1">
      <alignment horizontal="left" vertical="center" wrapText="1"/>
      <protection locked="0"/>
    </xf>
    <xf numFmtId="0" fontId="60" fillId="0" borderId="0" xfId="0" applyFont="1" applyFill="1" applyBorder="1" applyAlignment="1" applyProtection="1">
      <alignment vertical="center"/>
      <protection locked="0"/>
    </xf>
    <xf numFmtId="0" fontId="63" fillId="0" borderId="0" xfId="0" applyFont="1" applyAlignment="1" applyProtection="1">
      <alignment horizontal="left" vertical="center" wrapText="1"/>
      <protection hidden="1"/>
    </xf>
    <xf numFmtId="0" fontId="46" fillId="0" borderId="0" xfId="0" applyFont="1" applyBorder="1" applyAlignment="1" applyProtection="1">
      <alignment horizontal="center" vertical="center" wrapText="1"/>
      <protection hidden="1"/>
    </xf>
    <xf numFmtId="0" fontId="64" fillId="0" borderId="0" xfId="0" applyFont="1" applyAlignment="1" applyProtection="1">
      <alignment horizontal="center" wrapText="1"/>
      <protection hidden="1"/>
    </xf>
    <xf numFmtId="0" fontId="65" fillId="9" borderId="0" xfId="0" applyFont="1" applyFill="1" applyProtection="1">
      <protection hidden="1"/>
    </xf>
    <xf numFmtId="0" fontId="0" fillId="9" borderId="0" xfId="0" applyFill="1" applyProtection="1">
      <protection hidden="1"/>
    </xf>
    <xf numFmtId="0" fontId="0" fillId="3" borderId="0" xfId="0" applyFill="1" applyProtection="1">
      <protection hidden="1"/>
    </xf>
    <xf numFmtId="49" fontId="2" fillId="0" borderId="0" xfId="2" applyNumberFormat="1" applyBorder="1" applyAlignment="1" applyProtection="1">
      <alignment vertical="center"/>
      <protection hidden="1"/>
    </xf>
    <xf numFmtId="0" fontId="2" fillId="0" borderId="0" xfId="2" applyNumberFormat="1" applyBorder="1" applyAlignment="1" applyProtection="1">
      <alignment vertical="center"/>
      <protection hidden="1"/>
    </xf>
    <xf numFmtId="0" fontId="2" fillId="3" borderId="0" xfId="2" applyFill="1" applyAlignment="1" applyProtection="1">
      <alignment vertical="center"/>
      <protection hidden="1"/>
    </xf>
    <xf numFmtId="0" fontId="2" fillId="10" borderId="0" xfId="2" applyFill="1" applyAlignment="1" applyProtection="1">
      <alignment vertical="center"/>
      <protection hidden="1"/>
    </xf>
    <xf numFmtId="0" fontId="2" fillId="10" borderId="0" xfId="2" applyFill="1" applyBorder="1" applyAlignment="1" applyProtection="1">
      <alignment vertical="center"/>
      <protection hidden="1"/>
    </xf>
    <xf numFmtId="0" fontId="2" fillId="10" borderId="0" xfId="2" applyFont="1" applyFill="1" applyBorder="1" applyAlignment="1" applyProtection="1">
      <alignment vertical="center"/>
      <protection hidden="1"/>
    </xf>
    <xf numFmtId="0" fontId="2" fillId="10" borderId="0" xfId="2" applyFont="1" applyFill="1" applyAlignment="1" applyProtection="1">
      <alignment horizontal="center" vertical="center"/>
      <protection hidden="1"/>
    </xf>
    <xf numFmtId="0" fontId="2" fillId="10" borderId="0" xfId="2" applyFont="1" applyFill="1" applyAlignment="1" applyProtection="1">
      <alignment vertical="center"/>
      <protection hidden="1"/>
    </xf>
    <xf numFmtId="0" fontId="13" fillId="10" borderId="0" xfId="2" applyFont="1" applyFill="1" applyAlignment="1" applyProtection="1">
      <alignment vertical="center" wrapText="1"/>
      <protection hidden="1"/>
    </xf>
    <xf numFmtId="0" fontId="2" fillId="10" borderId="0" xfId="2" applyFont="1" applyFill="1" applyAlignment="1" applyProtection="1">
      <alignment vertical="center" wrapText="1"/>
      <protection hidden="1"/>
    </xf>
    <xf numFmtId="0" fontId="2" fillId="10" borderId="0" xfId="2" applyFill="1" applyBorder="1" applyAlignment="1" applyProtection="1">
      <alignment horizontal="center" vertical="center"/>
      <protection hidden="1"/>
    </xf>
    <xf numFmtId="0" fontId="2" fillId="10" borderId="0" xfId="2" applyFill="1" applyAlignment="1" applyProtection="1">
      <alignment horizontal="left" vertical="center" wrapText="1"/>
      <protection hidden="1"/>
    </xf>
    <xf numFmtId="0" fontId="2" fillId="10" borderId="0" xfId="2" applyFill="1" applyAlignment="1" applyProtection="1">
      <alignment horizontal="center" vertical="center"/>
      <protection hidden="1"/>
    </xf>
    <xf numFmtId="0" fontId="0" fillId="10" borderId="0" xfId="0" applyFill="1" applyProtection="1">
      <protection hidden="1"/>
    </xf>
    <xf numFmtId="0" fontId="13" fillId="0" borderId="0" xfId="2" applyFont="1" applyBorder="1" applyAlignment="1" applyProtection="1">
      <alignment vertical="center" wrapText="1"/>
      <protection hidden="1"/>
    </xf>
    <xf numFmtId="0" fontId="2" fillId="0" borderId="0" xfId="2" applyFont="1" applyBorder="1" applyAlignment="1" applyProtection="1">
      <alignment vertical="center" wrapText="1"/>
      <protection hidden="1"/>
    </xf>
    <xf numFmtId="0" fontId="2" fillId="0" borderId="0" xfId="2" applyBorder="1" applyAlignment="1" applyProtection="1">
      <alignment horizontal="left" vertical="center" wrapText="1"/>
      <protection hidden="1"/>
    </xf>
    <xf numFmtId="0" fontId="2" fillId="10" borderId="0" xfId="7" applyFill="1"/>
    <xf numFmtId="0" fontId="2" fillId="3" borderId="0" xfId="7" applyFill="1"/>
    <xf numFmtId="0" fontId="64" fillId="3" borderId="0" xfId="0" applyFont="1" applyFill="1" applyAlignment="1" applyProtection="1">
      <alignment horizontal="center" wrapText="1"/>
      <protection hidden="1"/>
    </xf>
    <xf numFmtId="0" fontId="63" fillId="3" borderId="0" xfId="0" applyFont="1" applyFill="1" applyAlignment="1" applyProtection="1">
      <alignment horizontal="left" vertical="center" wrapText="1"/>
      <protection hidden="1"/>
    </xf>
    <xf numFmtId="0" fontId="46" fillId="3" borderId="0" xfId="0" applyFont="1" applyFill="1" applyBorder="1" applyAlignment="1" applyProtection="1">
      <alignment horizontal="center" vertical="center" wrapText="1"/>
      <protection hidden="1"/>
    </xf>
    <xf numFmtId="0" fontId="46" fillId="3" borderId="0" xfId="0" applyFont="1" applyFill="1" applyBorder="1" applyAlignment="1" applyProtection="1">
      <alignment horizontal="left" vertical="center" wrapText="1"/>
      <protection hidden="1"/>
    </xf>
    <xf numFmtId="0" fontId="0" fillId="3" borderId="0" xfId="0" applyFill="1" applyBorder="1" applyAlignment="1" applyProtection="1">
      <alignment horizontal="center" vertical="center" wrapText="1"/>
      <protection hidden="1"/>
    </xf>
    <xf numFmtId="0" fontId="0" fillId="3" borderId="0" xfId="0" applyFill="1" applyBorder="1" applyProtection="1">
      <protection locked="0" hidden="1"/>
    </xf>
    <xf numFmtId="0" fontId="46" fillId="3" borderId="0" xfId="0" applyFont="1" applyFill="1" applyBorder="1" applyProtection="1">
      <protection locked="0" hidden="1"/>
    </xf>
    <xf numFmtId="0" fontId="66" fillId="0" borderId="0" xfId="0" applyFont="1"/>
    <xf numFmtId="14" fontId="0" fillId="0" borderId="0" xfId="0" applyNumberFormat="1"/>
    <xf numFmtId="0" fontId="56" fillId="7" borderId="28" xfId="0" applyFont="1" applyFill="1" applyBorder="1" applyAlignment="1" applyProtection="1">
      <alignment vertical="center"/>
      <protection hidden="1"/>
    </xf>
    <xf numFmtId="0" fontId="56" fillId="7" borderId="29" xfId="0" applyFont="1" applyFill="1" applyBorder="1" applyAlignment="1" applyProtection="1">
      <alignment vertical="center"/>
      <protection hidden="1"/>
    </xf>
    <xf numFmtId="0" fontId="55" fillId="6" borderId="27" xfId="0" applyFont="1" applyFill="1" applyBorder="1" applyAlignment="1" applyProtection="1">
      <alignment horizontal="center" vertical="center"/>
      <protection locked="0" hidden="1"/>
    </xf>
    <xf numFmtId="0" fontId="55" fillId="6" borderId="27" xfId="0" applyFont="1" applyFill="1" applyBorder="1" applyAlignment="1" applyProtection="1">
      <alignment horizontal="center" vertical="center" shrinkToFit="1"/>
      <protection locked="0" hidden="1"/>
    </xf>
    <xf numFmtId="165" fontId="55" fillId="6" borderId="27" xfId="0" applyNumberFormat="1" applyFont="1" applyFill="1" applyBorder="1" applyAlignment="1" applyProtection="1">
      <alignment horizontal="center" vertical="center"/>
      <protection locked="0" hidden="1"/>
    </xf>
    <xf numFmtId="0" fontId="56" fillId="7" borderId="28" xfId="0" applyFont="1" applyFill="1" applyBorder="1" applyAlignment="1" applyProtection="1">
      <alignment wrapText="1"/>
      <protection hidden="1"/>
    </xf>
    <xf numFmtId="0" fontId="56" fillId="7" borderId="29" xfId="0" applyFont="1" applyFill="1" applyBorder="1" applyAlignment="1" applyProtection="1">
      <alignment wrapText="1"/>
      <protection hidden="1"/>
    </xf>
    <xf numFmtId="2" fontId="55" fillId="6" borderId="27" xfId="0" applyNumberFormat="1" applyFont="1" applyFill="1" applyBorder="1" applyAlignment="1" applyProtection="1">
      <alignment horizontal="center" vertical="center"/>
      <protection locked="0" hidden="1"/>
    </xf>
    <xf numFmtId="0" fontId="62" fillId="8" borderId="28" xfId="0" applyFont="1" applyFill="1" applyBorder="1" applyAlignment="1" applyProtection="1">
      <alignment horizontal="center"/>
      <protection hidden="1"/>
    </xf>
    <xf numFmtId="0" fontId="62" fillId="8" borderId="29" xfId="0" applyFont="1" applyFill="1" applyBorder="1" applyAlignment="1" applyProtection="1">
      <alignment horizontal="center"/>
      <protection hidden="1"/>
    </xf>
    <xf numFmtId="0" fontId="62" fillId="8" borderId="27" xfId="0" applyFont="1" applyFill="1" applyBorder="1" applyAlignment="1" applyProtection="1">
      <alignment horizontal="center"/>
      <protection hidden="1"/>
    </xf>
    <xf numFmtId="165" fontId="57" fillId="7" borderId="28" xfId="0" applyNumberFormat="1" applyFont="1" applyFill="1" applyBorder="1" applyAlignment="1" applyProtection="1">
      <alignment horizontal="center" vertical="center"/>
      <protection locked="0" hidden="1"/>
    </xf>
    <xf numFmtId="165" fontId="57" fillId="7" borderId="29" xfId="0" applyNumberFormat="1" applyFont="1" applyFill="1" applyBorder="1" applyAlignment="1" applyProtection="1">
      <alignment horizontal="center" vertical="center"/>
      <protection locked="0" hidden="1"/>
    </xf>
    <xf numFmtId="165" fontId="54" fillId="6" borderId="27" xfId="0" applyNumberFormat="1" applyFont="1" applyFill="1" applyBorder="1" applyAlignment="1" applyProtection="1">
      <alignment horizontal="center" vertical="center"/>
      <protection locked="0" hidden="1"/>
    </xf>
    <xf numFmtId="0" fontId="58" fillId="7" borderId="28" xfId="0" applyFont="1" applyFill="1" applyBorder="1" applyAlignment="1" applyProtection="1">
      <alignment horizontal="center" vertical="center" wrapText="1"/>
      <protection hidden="1"/>
    </xf>
    <xf numFmtId="0" fontId="58" fillId="7" borderId="29" xfId="0" applyFont="1" applyFill="1" applyBorder="1" applyAlignment="1" applyProtection="1">
      <alignment horizontal="center" vertical="center" wrapText="1"/>
      <protection hidden="1"/>
    </xf>
    <xf numFmtId="0" fontId="54" fillId="6" borderId="27" xfId="0" applyNumberFormat="1" applyFont="1" applyFill="1" applyBorder="1" applyAlignment="1" applyProtection="1">
      <alignment horizontal="center" vertical="center"/>
      <protection hidden="1"/>
    </xf>
    <xf numFmtId="0" fontId="28" fillId="7" borderId="28" xfId="0" applyFont="1" applyFill="1" applyBorder="1" applyAlignment="1" applyProtection="1">
      <alignment horizontal="left" vertical="center"/>
      <protection hidden="1"/>
    </xf>
    <xf numFmtId="0" fontId="28" fillId="7" borderId="29" xfId="0" applyFont="1" applyFill="1" applyBorder="1" applyAlignment="1" applyProtection="1">
      <alignment horizontal="left" vertical="center"/>
      <protection hidden="1"/>
    </xf>
    <xf numFmtId="0" fontId="54" fillId="6" borderId="27" xfId="0" applyFont="1" applyFill="1" applyBorder="1" applyAlignment="1" applyProtection="1">
      <alignment horizontal="center"/>
      <protection locked="0" hidden="1"/>
    </xf>
    <xf numFmtId="0" fontId="28" fillId="7" borderId="28" xfId="2" applyFont="1" applyFill="1" applyBorder="1" applyAlignment="1" applyProtection="1">
      <alignment horizontal="left" vertical="center"/>
      <protection hidden="1"/>
    </xf>
    <xf numFmtId="0" fontId="28" fillId="7" borderId="28" xfId="0" applyFont="1" applyFill="1" applyBorder="1" applyAlignment="1" applyProtection="1">
      <alignment horizontal="left" vertical="center" wrapText="1"/>
      <protection hidden="1"/>
    </xf>
    <xf numFmtId="0" fontId="28" fillId="7" borderId="29" xfId="0" applyFont="1" applyFill="1" applyBorder="1" applyAlignment="1" applyProtection="1">
      <alignment horizontal="left" vertical="center" wrapText="1"/>
      <protection hidden="1"/>
    </xf>
    <xf numFmtId="14" fontId="54" fillId="6" borderId="27" xfId="0" applyNumberFormat="1" applyFont="1" applyFill="1" applyBorder="1" applyAlignment="1" applyProtection="1">
      <alignment horizontal="center"/>
      <protection locked="0" hidden="1"/>
    </xf>
    <xf numFmtId="0" fontId="59" fillId="7" borderId="28" xfId="0" applyFont="1" applyFill="1" applyBorder="1" applyAlignment="1" applyProtection="1">
      <alignment horizontal="left" vertical="center"/>
      <protection hidden="1"/>
    </xf>
    <xf numFmtId="0" fontId="59" fillId="7" borderId="29" xfId="0" applyFont="1" applyFill="1" applyBorder="1" applyAlignment="1" applyProtection="1">
      <alignment horizontal="left" vertical="center"/>
      <protection hidden="1"/>
    </xf>
    <xf numFmtId="49" fontId="54" fillId="6" borderId="27" xfId="0" applyNumberFormat="1" applyFont="1" applyFill="1" applyBorder="1" applyAlignment="1" applyProtection="1">
      <alignment horizontal="center"/>
      <protection locked="0" hidden="1"/>
    </xf>
    <xf numFmtId="170" fontId="54" fillId="6" borderId="27" xfId="0" applyNumberFormat="1" applyFont="1" applyFill="1" applyBorder="1" applyAlignment="1" applyProtection="1">
      <alignment horizontal="center"/>
      <protection locked="0" hidden="1"/>
    </xf>
    <xf numFmtId="0" fontId="54" fillId="6" borderId="27" xfId="0" applyFont="1" applyFill="1" applyBorder="1" applyAlignment="1" applyProtection="1">
      <alignment horizontal="center" shrinkToFit="1"/>
      <protection locked="0" hidden="1"/>
    </xf>
    <xf numFmtId="169" fontId="54" fillId="6" borderId="27" xfId="0" applyNumberFormat="1" applyFont="1" applyFill="1" applyBorder="1" applyAlignment="1" applyProtection="1">
      <alignment horizontal="center"/>
      <protection locked="0" hidden="1"/>
    </xf>
    <xf numFmtId="0" fontId="0" fillId="2" borderId="1" xfId="0" applyFont="1" applyFill="1" applyBorder="1" applyProtection="1">
      <protection locked="0" hidden="1"/>
    </xf>
    <xf numFmtId="14" fontId="0" fillId="2" borderId="1" xfId="0" applyNumberFormat="1" applyFont="1" applyFill="1" applyBorder="1" applyAlignment="1" applyProtection="1">
      <alignment horizontal="right"/>
      <protection locked="0" hidden="1"/>
    </xf>
    <xf numFmtId="14" fontId="0" fillId="2" borderId="1" xfId="0" applyNumberFormat="1" applyFont="1" applyFill="1" applyBorder="1" applyProtection="1">
      <protection locked="0" hidden="1"/>
    </xf>
    <xf numFmtId="0" fontId="0" fillId="2" borderId="1" xfId="0" applyNumberFormat="1" applyFont="1" applyFill="1" applyBorder="1" applyProtection="1">
      <protection locked="0" hidden="1"/>
    </xf>
    <xf numFmtId="165" fontId="0" fillId="0" borderId="1" xfId="0" applyNumberFormat="1" applyBorder="1" applyAlignment="1" applyProtection="1">
      <alignment horizontal="center"/>
      <protection locked="0" hidden="1"/>
    </xf>
    <xf numFmtId="0" fontId="54" fillId="6" borderId="27" xfId="0" applyFont="1" applyFill="1" applyBorder="1" applyAlignment="1" applyProtection="1">
      <alignment horizontal="center" vertical="center"/>
      <protection locked="0" hidden="1"/>
    </xf>
    <xf numFmtId="0" fontId="72" fillId="0" borderId="0" xfId="0" applyFont="1" applyProtection="1">
      <protection hidden="1"/>
    </xf>
    <xf numFmtId="0" fontId="67" fillId="11" borderId="27" xfId="0" applyFont="1" applyFill="1" applyBorder="1" applyAlignment="1" applyProtection="1">
      <alignment horizontal="center"/>
      <protection hidden="1"/>
    </xf>
    <xf numFmtId="0" fontId="68" fillId="12" borderId="27" xfId="0" applyFont="1" applyFill="1" applyBorder="1" applyAlignment="1" applyProtection="1">
      <alignment horizontal="center" vertical="center" wrapText="1"/>
    </xf>
    <xf numFmtId="0" fontId="68" fillId="12" borderId="27" xfId="0" applyFont="1" applyFill="1" applyBorder="1" applyAlignment="1" applyProtection="1">
      <alignment horizontal="center" vertical="center"/>
    </xf>
    <xf numFmtId="0" fontId="69" fillId="0" borderId="0" xfId="0" applyFont="1" applyAlignment="1" applyProtection="1">
      <alignment horizontal="center" vertical="center" wrapText="1"/>
      <protection hidden="1"/>
    </xf>
    <xf numFmtId="165" fontId="0" fillId="0" borderId="2" xfId="0" applyNumberFormat="1" applyBorder="1" applyAlignment="1" applyProtection="1">
      <alignment horizontal="left"/>
      <protection locked="0" hidden="1"/>
    </xf>
    <xf numFmtId="165" fontId="0" fillId="0" borderId="13" xfId="0" applyNumberFormat="1" applyBorder="1" applyAlignment="1" applyProtection="1">
      <alignment horizontal="left"/>
      <protection locked="0" hidden="1"/>
    </xf>
    <xf numFmtId="165" fontId="0" fillId="0" borderId="3" xfId="0" applyNumberFormat="1" applyBorder="1" applyAlignment="1" applyProtection="1">
      <alignment horizontal="left"/>
      <protection locked="0" hidden="1"/>
    </xf>
    <xf numFmtId="0" fontId="46" fillId="0" borderId="0" xfId="0" applyFont="1" applyBorder="1" applyAlignment="1" applyProtection="1">
      <alignment horizontal="center" vertical="center" wrapText="1"/>
      <protection hidden="1"/>
    </xf>
    <xf numFmtId="0" fontId="0" fillId="0" borderId="0" xfId="0" applyBorder="1" applyAlignment="1" applyProtection="1">
      <alignment horizontal="left"/>
      <protection hidden="1"/>
    </xf>
    <xf numFmtId="0" fontId="70" fillId="0" borderId="0" xfId="0" applyFont="1" applyAlignment="1" applyProtection="1">
      <alignment horizontal="center" wrapText="1"/>
      <protection hidden="1"/>
    </xf>
    <xf numFmtId="0" fontId="2" fillId="0" borderId="0" xfId="7" applyFont="1" applyAlignment="1">
      <alignment horizontal="center"/>
    </xf>
    <xf numFmtId="2" fontId="2" fillId="0" borderId="0" xfId="7" applyNumberFormat="1" applyAlignment="1">
      <alignment horizontal="center"/>
    </xf>
    <xf numFmtId="49" fontId="25" fillId="0" borderId="0" xfId="7" applyNumberFormat="1" applyFont="1" applyBorder="1" applyAlignment="1">
      <alignment horizontal="right" vertical="center" wrapText="1"/>
    </xf>
    <xf numFmtId="0" fontId="25" fillId="0" borderId="0" xfId="7" applyFont="1" applyBorder="1" applyAlignment="1">
      <alignment horizontal="left" vertical="center" wrapText="1"/>
    </xf>
    <xf numFmtId="0" fontId="25" fillId="0" borderId="0" xfId="7" applyFont="1" applyBorder="1" applyAlignment="1">
      <alignment horizontal="center" vertical="center" wrapText="1"/>
    </xf>
    <xf numFmtId="0" fontId="25" fillId="0" borderId="0" xfId="7" applyFont="1" applyAlignment="1">
      <alignment horizontal="center" vertical="center" shrinkToFit="1"/>
    </xf>
    <xf numFmtId="0" fontId="25" fillId="0" borderId="0" xfId="7" applyFont="1" applyAlignment="1">
      <alignment horizontal="center"/>
    </xf>
    <xf numFmtId="0" fontId="25" fillId="0" borderId="0" xfId="7" applyFont="1" applyAlignment="1">
      <alignment horizontal="justify" vertical="top" wrapText="1"/>
    </xf>
    <xf numFmtId="0" fontId="25" fillId="0" borderId="0" xfId="7" applyFont="1" applyBorder="1" applyAlignment="1">
      <alignment horizontal="left" vertical="center" shrinkToFit="1"/>
    </xf>
    <xf numFmtId="166" fontId="43" fillId="0" borderId="0" xfId="2" applyNumberFormat="1" applyFont="1" applyAlignment="1" applyProtection="1">
      <alignment horizontal="center" vertical="center"/>
      <protection hidden="1"/>
    </xf>
    <xf numFmtId="0" fontId="2" fillId="0" borderId="15" xfId="2" applyBorder="1" applyAlignment="1" applyProtection="1">
      <alignment horizontal="center" vertical="center"/>
      <protection hidden="1"/>
    </xf>
    <xf numFmtId="0" fontId="12" fillId="0" borderId="16" xfId="2" applyFont="1" applyBorder="1" applyAlignment="1" applyProtection="1">
      <alignment horizontal="left"/>
      <protection hidden="1"/>
    </xf>
    <xf numFmtId="0" fontId="2" fillId="0" borderId="2" xfId="2" applyBorder="1" applyAlignment="1" applyProtection="1">
      <alignment horizontal="center" vertical="center"/>
      <protection hidden="1"/>
    </xf>
    <xf numFmtId="0" fontId="2" fillId="0" borderId="13" xfId="2" applyBorder="1" applyAlignment="1" applyProtection="1">
      <alignment horizontal="center" vertical="center"/>
      <protection hidden="1"/>
    </xf>
    <xf numFmtId="0" fontId="2" fillId="0" borderId="3" xfId="2" applyBorder="1" applyAlignment="1" applyProtection="1">
      <alignment horizontal="center" vertical="center"/>
      <protection hidden="1"/>
    </xf>
    <xf numFmtId="0" fontId="2" fillId="0" borderId="16" xfId="2" applyBorder="1" applyAlignment="1" applyProtection="1">
      <alignment horizontal="center" vertical="center"/>
      <protection hidden="1"/>
    </xf>
    <xf numFmtId="0" fontId="2" fillId="0" borderId="0" xfId="2" applyBorder="1" applyAlignment="1" applyProtection="1">
      <alignment horizontal="center" vertical="center"/>
      <protection hidden="1"/>
    </xf>
    <xf numFmtId="0" fontId="11" fillId="0" borderId="0" xfId="2" applyFont="1" applyAlignment="1" applyProtection="1">
      <alignment horizontal="left" vertical="center"/>
      <protection hidden="1"/>
    </xf>
    <xf numFmtId="0" fontId="2" fillId="0" borderId="0" xfId="2" applyBorder="1" applyAlignment="1" applyProtection="1">
      <alignment horizontal="left" vertical="center"/>
      <protection hidden="1"/>
    </xf>
    <xf numFmtId="0" fontId="19" fillId="0" borderId="16" xfId="2" applyFont="1" applyBorder="1" applyAlignment="1" applyProtection="1">
      <alignment horizontal="center" vertical="center" wrapText="1"/>
      <protection hidden="1"/>
    </xf>
    <xf numFmtId="0" fontId="22" fillId="0" borderId="0" xfId="2" applyFont="1" applyAlignment="1" applyProtection="1">
      <alignment horizontal="center" vertical="center"/>
      <protection hidden="1"/>
    </xf>
    <xf numFmtId="0" fontId="21" fillId="0" borderId="0" xfId="2" applyFont="1" applyAlignment="1" applyProtection="1">
      <alignment horizontal="center" vertical="top"/>
      <protection hidden="1"/>
    </xf>
    <xf numFmtId="0" fontId="2" fillId="0" borderId="8" xfId="2" applyFont="1" applyBorder="1" applyAlignment="1" applyProtection="1">
      <alignment horizontal="center" vertical="center"/>
      <protection hidden="1"/>
    </xf>
    <xf numFmtId="0" fontId="10" fillId="0" borderId="10" xfId="2" applyFont="1" applyFill="1" applyBorder="1" applyAlignment="1" applyProtection="1">
      <alignment horizontal="left" vertical="center"/>
      <protection hidden="1"/>
    </xf>
    <xf numFmtId="0" fontId="2" fillId="0" borderId="8" xfId="2" applyFont="1" applyBorder="1" applyAlignment="1" applyProtection="1">
      <alignment horizontal="center" vertical="center" shrinkToFit="1"/>
      <protection hidden="1"/>
    </xf>
    <xf numFmtId="49" fontId="2" fillId="0" borderId="1" xfId="2" applyNumberFormat="1" applyFont="1" applyBorder="1" applyAlignment="1" applyProtection="1">
      <alignment horizontal="center" vertical="center"/>
      <protection hidden="1"/>
    </xf>
    <xf numFmtId="0" fontId="2" fillId="0" borderId="1" xfId="2" applyFont="1" applyBorder="1" applyAlignment="1" applyProtection="1">
      <alignment horizontal="center" vertical="center"/>
      <protection hidden="1"/>
    </xf>
    <xf numFmtId="0" fontId="14" fillId="0" borderId="0" xfId="2" applyFont="1" applyAlignment="1" applyProtection="1">
      <alignment vertical="top" textRotation="90"/>
      <protection hidden="1"/>
    </xf>
    <xf numFmtId="2" fontId="2" fillId="0" borderId="0" xfId="2" applyNumberFormat="1" applyAlignment="1" applyProtection="1">
      <alignment horizontal="center" vertical="center"/>
      <protection hidden="1"/>
    </xf>
    <xf numFmtId="0" fontId="2" fillId="0" borderId="0" xfId="2" applyAlignment="1" applyProtection="1">
      <alignment horizontal="left" vertical="center"/>
      <protection hidden="1"/>
    </xf>
    <xf numFmtId="0" fontId="15" fillId="0" borderId="0" xfId="2" applyFont="1" applyAlignment="1" applyProtection="1">
      <alignment horizontal="center" vertical="center"/>
      <protection hidden="1"/>
    </xf>
    <xf numFmtId="0" fontId="2" fillId="0" borderId="0" xfId="2" applyBorder="1" applyAlignment="1" applyProtection="1">
      <alignment horizontal="center"/>
      <protection hidden="1"/>
    </xf>
    <xf numFmtId="0" fontId="2" fillId="0" borderId="8" xfId="2" applyFont="1" applyBorder="1" applyAlignment="1" applyProtection="1">
      <alignment horizontal="center" wrapText="1"/>
      <protection hidden="1"/>
    </xf>
    <xf numFmtId="0" fontId="14" fillId="0" borderId="16" xfId="2" applyFont="1" applyBorder="1" applyAlignment="1" applyProtection="1">
      <alignment horizontal="left" indent="2"/>
      <protection hidden="1"/>
    </xf>
    <xf numFmtId="0" fontId="15" fillId="0" borderId="10" xfId="2" applyFont="1" applyBorder="1" applyAlignment="1" applyProtection="1">
      <alignment horizontal="center" vertical="center"/>
      <protection hidden="1"/>
    </xf>
    <xf numFmtId="0" fontId="2" fillId="0" borderId="0" xfId="2" applyAlignment="1" applyProtection="1">
      <alignment horizontal="center" vertical="center"/>
      <protection hidden="1"/>
    </xf>
    <xf numFmtId="0" fontId="52" fillId="0" borderId="37" xfId="0" applyFont="1" applyBorder="1" applyAlignment="1" applyProtection="1">
      <alignment horizontal="left" vertical="top"/>
      <protection hidden="1"/>
    </xf>
    <xf numFmtId="0" fontId="71" fillId="0" borderId="0" xfId="0" applyFont="1" applyAlignment="1" applyProtection="1">
      <alignment horizontal="center"/>
      <protection hidden="1"/>
    </xf>
    <xf numFmtId="0" fontId="63" fillId="0" borderId="10" xfId="0" applyFont="1" applyBorder="1" applyAlignment="1" applyProtection="1">
      <alignment horizontal="center"/>
      <protection hidden="1"/>
    </xf>
    <xf numFmtId="0" fontId="52" fillId="0" borderId="38" xfId="0" applyFont="1" applyBorder="1" applyAlignment="1" applyProtection="1">
      <alignment horizontal="left" vertical="top" wrapText="1"/>
      <protection hidden="1"/>
    </xf>
    <xf numFmtId="0" fontId="52" fillId="0" borderId="40" xfId="0" applyFont="1" applyBorder="1" applyAlignment="1" applyProtection="1">
      <alignment horizontal="left" vertical="top" wrapText="1"/>
      <protection hidden="1"/>
    </xf>
    <xf numFmtId="0" fontId="52" fillId="0" borderId="37" xfId="0" applyFont="1" applyBorder="1" applyAlignment="1" applyProtection="1">
      <alignment horizontal="left" vertical="top" wrapText="1"/>
      <protection hidden="1"/>
    </xf>
    <xf numFmtId="0" fontId="0" fillId="0" borderId="38" xfId="0" applyBorder="1" applyAlignment="1" applyProtection="1">
      <alignment horizontal="left" vertical="top" wrapText="1"/>
      <protection locked="0" hidden="1"/>
    </xf>
    <xf numFmtId="0" fontId="0" fillId="0" borderId="39" xfId="0" applyBorder="1" applyAlignment="1" applyProtection="1">
      <alignment horizontal="left" vertical="top" wrapText="1"/>
      <protection locked="0" hidden="1"/>
    </xf>
    <xf numFmtId="0" fontId="0" fillId="0" borderId="41" xfId="0" applyBorder="1" applyAlignment="1" applyProtection="1">
      <alignment horizontal="left" vertical="top" wrapText="1"/>
      <protection locked="0" hidden="1"/>
    </xf>
    <xf numFmtId="0" fontId="0" fillId="0" borderId="38" xfId="0" applyBorder="1" applyAlignment="1" applyProtection="1">
      <alignment horizontal="center" vertical="top" wrapText="1"/>
      <protection locked="0" hidden="1"/>
    </xf>
    <xf numFmtId="0" fontId="0" fillId="0" borderId="39" xfId="0" applyBorder="1" applyAlignment="1" applyProtection="1">
      <alignment horizontal="center" vertical="top" wrapText="1"/>
      <protection locked="0" hidden="1"/>
    </xf>
    <xf numFmtId="0" fontId="0" fillId="0" borderId="41" xfId="0" applyBorder="1" applyAlignment="1" applyProtection="1">
      <alignment horizontal="center" vertical="top" wrapText="1"/>
      <protection locked="0" hidden="1"/>
    </xf>
    <xf numFmtId="2" fontId="0" fillId="0" borderId="38" xfId="0" applyNumberFormat="1" applyBorder="1" applyAlignment="1" applyProtection="1">
      <alignment horizontal="center" vertical="top" wrapText="1"/>
      <protection locked="0" hidden="1"/>
    </xf>
    <xf numFmtId="2" fontId="0" fillId="0" borderId="39" xfId="0" applyNumberFormat="1" applyBorder="1" applyAlignment="1" applyProtection="1">
      <alignment horizontal="center" vertical="top" wrapText="1"/>
      <protection locked="0" hidden="1"/>
    </xf>
    <xf numFmtId="2" fontId="0" fillId="0" borderId="41" xfId="0" applyNumberFormat="1" applyBorder="1" applyAlignment="1" applyProtection="1">
      <alignment horizontal="center" vertical="top" wrapText="1"/>
      <protection locked="0" hidden="1"/>
    </xf>
    <xf numFmtId="172" fontId="2" fillId="0" borderId="0" xfId="2" applyNumberFormat="1" applyAlignment="1" applyProtection="1">
      <alignment horizontal="center" vertical="center"/>
      <protection hidden="1"/>
    </xf>
    <xf numFmtId="0" fontId="7" fillId="0" borderId="0" xfId="3" applyFont="1" applyBorder="1" applyAlignment="1" applyProtection="1">
      <alignment horizontal="left" vertical="top" wrapText="1"/>
      <protection hidden="1"/>
    </xf>
    <xf numFmtId="0" fontId="7" fillId="0" borderId="22" xfId="3" applyFont="1" applyBorder="1" applyAlignment="1" applyProtection="1">
      <alignment horizontal="left" vertical="top" wrapText="1"/>
      <protection hidden="1"/>
    </xf>
    <xf numFmtId="172" fontId="2" fillId="0" borderId="2" xfId="3" applyNumberFormat="1" applyBorder="1" applyAlignment="1" applyProtection="1">
      <alignment horizontal="center" vertical="center"/>
      <protection hidden="1"/>
    </xf>
    <xf numFmtId="0" fontId="2" fillId="0" borderId="13" xfId="3" applyNumberFormat="1" applyBorder="1" applyAlignment="1" applyProtection="1">
      <alignment horizontal="center" vertical="center"/>
      <protection hidden="1"/>
    </xf>
    <xf numFmtId="0" fontId="2" fillId="0" borderId="3" xfId="3" applyNumberFormat="1" applyBorder="1" applyAlignment="1" applyProtection="1">
      <alignment horizontal="center" vertical="center"/>
      <protection hidden="1"/>
    </xf>
    <xf numFmtId="0" fontId="15" fillId="0" borderId="13" xfId="3" applyFont="1" applyBorder="1" applyAlignment="1" applyProtection="1">
      <alignment horizontal="center" shrinkToFit="1"/>
      <protection hidden="1"/>
    </xf>
    <xf numFmtId="0" fontId="15" fillId="0" borderId="30" xfId="3" applyFont="1" applyBorder="1" applyAlignment="1" applyProtection="1">
      <alignment horizontal="center" shrinkToFit="1"/>
      <protection hidden="1"/>
    </xf>
    <xf numFmtId="0" fontId="2" fillId="0" borderId="0" xfId="3" applyFont="1" applyBorder="1" applyAlignment="1" applyProtection="1">
      <alignment horizontal="center" shrinkToFit="1"/>
      <protection hidden="1"/>
    </xf>
    <xf numFmtId="0" fontId="11" fillId="0" borderId="0" xfId="3" applyFont="1" applyBorder="1" applyAlignment="1" applyProtection="1">
      <alignment horizontal="left" vertical="center" wrapText="1"/>
      <protection hidden="1"/>
    </xf>
    <xf numFmtId="0" fontId="36" fillId="0" borderId="35" xfId="3" applyFont="1" applyBorder="1" applyAlignment="1" applyProtection="1">
      <alignment horizontal="left"/>
      <protection hidden="1"/>
    </xf>
    <xf numFmtId="0" fontId="36" fillId="0" borderId="16" xfId="3" applyFont="1" applyBorder="1" applyAlignment="1" applyProtection="1">
      <alignment horizontal="left"/>
      <protection hidden="1"/>
    </xf>
    <xf numFmtId="0" fontId="2" fillId="0" borderId="2" xfId="3" applyNumberFormat="1" applyBorder="1" applyAlignment="1" applyProtection="1">
      <alignment horizontal="center" vertical="center"/>
      <protection hidden="1"/>
    </xf>
    <xf numFmtId="0" fontId="38" fillId="0" borderId="8" xfId="3" applyFont="1" applyBorder="1" applyAlignment="1" applyProtection="1">
      <alignment horizontal="center" shrinkToFit="1"/>
      <protection hidden="1"/>
    </xf>
    <xf numFmtId="0" fontId="38" fillId="0" borderId="26" xfId="3" applyFont="1" applyBorder="1" applyAlignment="1" applyProtection="1">
      <alignment horizontal="center" shrinkToFit="1"/>
      <protection hidden="1"/>
    </xf>
    <xf numFmtId="0" fontId="2" fillId="0" borderId="2" xfId="3" applyBorder="1" applyAlignment="1" applyProtection="1">
      <alignment horizontal="center" vertical="center"/>
      <protection hidden="1"/>
    </xf>
    <xf numFmtId="0" fontId="2" fillId="0" borderId="3" xfId="3" applyBorder="1" applyAlignment="1" applyProtection="1">
      <alignment horizontal="center" vertical="center"/>
      <protection hidden="1"/>
    </xf>
    <xf numFmtId="0" fontId="2" fillId="0" borderId="0" xfId="3" applyBorder="1" applyAlignment="1" applyProtection="1">
      <alignment horizontal="center"/>
      <protection hidden="1"/>
    </xf>
    <xf numFmtId="0" fontId="2" fillId="0" borderId="0" xfId="3" applyFont="1" applyBorder="1" applyAlignment="1" applyProtection="1">
      <alignment horizontal="center" vertical="center"/>
      <protection hidden="1"/>
    </xf>
    <xf numFmtId="0" fontId="2" fillId="0" borderId="0" xfId="3" applyBorder="1" applyAlignment="1" applyProtection="1">
      <alignment horizontal="center" vertical="center"/>
      <protection hidden="1"/>
    </xf>
    <xf numFmtId="0" fontId="34" fillId="0" borderId="23" xfId="3" applyFont="1" applyBorder="1" applyAlignment="1" applyProtection="1">
      <alignment horizontal="left" vertical="top" wrapText="1"/>
      <protection hidden="1"/>
    </xf>
    <xf numFmtId="0" fontId="34" fillId="0" borderId="0" xfId="3" applyFont="1" applyBorder="1" applyAlignment="1" applyProtection="1">
      <alignment horizontal="left" vertical="top" wrapText="1"/>
      <protection hidden="1"/>
    </xf>
    <xf numFmtId="0" fontId="34" fillId="0" borderId="22" xfId="3" applyFont="1" applyBorder="1" applyAlignment="1" applyProtection="1">
      <alignment horizontal="left" vertical="top" wrapText="1"/>
      <protection hidden="1"/>
    </xf>
    <xf numFmtId="0" fontId="34" fillId="0" borderId="36" xfId="3" applyFont="1" applyBorder="1" applyAlignment="1" applyProtection="1">
      <alignment horizontal="left" vertical="top" wrapText="1"/>
      <protection hidden="1"/>
    </xf>
    <xf numFmtId="0" fontId="34" fillId="0" borderId="8" xfId="3" applyFont="1" applyBorder="1" applyAlignment="1" applyProtection="1">
      <alignment horizontal="left" vertical="top" wrapText="1"/>
      <protection hidden="1"/>
    </xf>
    <xf numFmtId="0" fontId="34" fillId="0" borderId="26" xfId="3" applyFont="1" applyBorder="1" applyAlignment="1" applyProtection="1">
      <alignment horizontal="left" vertical="top" wrapText="1"/>
      <protection hidden="1"/>
    </xf>
    <xf numFmtId="0" fontId="2" fillId="0" borderId="0" xfId="3" applyFont="1" applyBorder="1" applyAlignment="1" applyProtection="1">
      <alignment horizontal="center" vertical="center" shrinkToFit="1"/>
      <protection hidden="1"/>
    </xf>
    <xf numFmtId="0" fontId="42" fillId="0" borderId="31" xfId="3" applyFont="1" applyBorder="1" applyAlignment="1" applyProtection="1">
      <alignment horizontal="center"/>
      <protection hidden="1"/>
    </xf>
    <xf numFmtId="0" fontId="42" fillId="0" borderId="32" xfId="3" applyFont="1" applyBorder="1" applyAlignment="1" applyProtection="1">
      <alignment horizontal="center"/>
      <protection hidden="1"/>
    </xf>
    <xf numFmtId="0" fontId="42" fillId="0" borderId="33" xfId="3" applyFont="1" applyBorder="1" applyAlignment="1" applyProtection="1">
      <alignment horizontal="center"/>
      <protection hidden="1"/>
    </xf>
    <xf numFmtId="0" fontId="28" fillId="0" borderId="31" xfId="3" applyFont="1" applyBorder="1" applyAlignment="1" applyProtection="1">
      <alignment horizontal="center" vertical="center"/>
      <protection hidden="1"/>
    </xf>
    <xf numFmtId="0" fontId="28" fillId="0" borderId="32" xfId="3" applyFont="1" applyBorder="1" applyAlignment="1" applyProtection="1">
      <alignment horizontal="center" vertical="center"/>
      <protection hidden="1"/>
    </xf>
    <xf numFmtId="0" fontId="28" fillId="0" borderId="33" xfId="3" applyFont="1" applyBorder="1" applyAlignment="1" applyProtection="1">
      <alignment horizontal="center" vertical="center"/>
      <protection hidden="1"/>
    </xf>
    <xf numFmtId="0" fontId="2" fillId="0" borderId="23" xfId="3" applyBorder="1" applyAlignment="1" applyProtection="1">
      <alignment horizontal="center"/>
      <protection hidden="1"/>
    </xf>
    <xf numFmtId="0" fontId="13" fillId="0" borderId="10" xfId="3" applyFont="1" applyBorder="1" applyAlignment="1" applyProtection="1">
      <alignment horizontal="center" vertical="top" shrinkToFit="1"/>
      <protection hidden="1"/>
    </xf>
    <xf numFmtId="0" fontId="13" fillId="0" borderId="34" xfId="3" applyFont="1" applyBorder="1" applyAlignment="1" applyProtection="1">
      <alignment horizontal="center" vertical="top" shrinkToFit="1"/>
      <protection hidden="1"/>
    </xf>
    <xf numFmtId="0" fontId="2" fillId="0" borderId="16" xfId="3" applyBorder="1" applyAlignment="1" applyProtection="1">
      <alignment horizontal="center" vertical="center"/>
      <protection hidden="1"/>
    </xf>
    <xf numFmtId="0" fontId="2" fillId="0" borderId="13" xfId="3" applyBorder="1" applyAlignment="1" applyProtection="1">
      <alignment horizontal="center" vertical="center"/>
      <protection hidden="1"/>
    </xf>
    <xf numFmtId="0" fontId="41" fillId="0" borderId="0" xfId="3" applyNumberFormat="1" applyFont="1" applyBorder="1" applyAlignment="1" applyProtection="1">
      <alignment horizontal="center" vertical="center"/>
      <protection hidden="1"/>
    </xf>
    <xf numFmtId="2" fontId="35" fillId="0" borderId="18" xfId="3" applyNumberFormat="1" applyFont="1" applyBorder="1" applyAlignment="1" applyProtection="1">
      <alignment horizontal="center"/>
      <protection hidden="1"/>
    </xf>
    <xf numFmtId="0" fontId="2" fillId="0" borderId="0" xfId="3" applyBorder="1" applyAlignment="1" applyProtection="1">
      <alignment horizontal="center" vertical="center" shrinkToFit="1"/>
      <protection hidden="1"/>
    </xf>
    <xf numFmtId="0" fontId="2" fillId="0" borderId="14" xfId="3" applyBorder="1" applyAlignment="1" applyProtection="1">
      <alignment horizontal="center" vertical="center"/>
      <protection hidden="1"/>
    </xf>
    <xf numFmtId="0" fontId="2" fillId="0" borderId="4" xfId="3" applyBorder="1" applyAlignment="1" applyProtection="1">
      <alignment horizontal="center" vertical="center"/>
      <protection hidden="1"/>
    </xf>
    <xf numFmtId="0" fontId="2" fillId="0" borderId="7" xfId="3" applyBorder="1" applyAlignment="1" applyProtection="1">
      <alignment horizontal="center" vertical="center"/>
      <protection hidden="1"/>
    </xf>
    <xf numFmtId="0" fontId="2" fillId="0" borderId="9" xfId="3" applyBorder="1" applyAlignment="1" applyProtection="1">
      <alignment horizontal="center" vertical="center"/>
      <protection hidden="1"/>
    </xf>
    <xf numFmtId="0" fontId="2" fillId="0" borderId="10" xfId="3" applyBorder="1" applyAlignment="1" applyProtection="1">
      <alignment horizontal="center" vertical="center"/>
      <protection hidden="1"/>
    </xf>
    <xf numFmtId="0" fontId="2" fillId="0" borderId="8" xfId="3" applyBorder="1" applyAlignment="1" applyProtection="1">
      <alignment horizontal="center" vertical="center"/>
      <protection hidden="1"/>
    </xf>
    <xf numFmtId="0" fontId="35" fillId="0" borderId="35" xfId="3" applyFont="1" applyBorder="1" applyAlignment="1" applyProtection="1">
      <alignment horizontal="center"/>
      <protection hidden="1"/>
    </xf>
    <xf numFmtId="0" fontId="35" fillId="0" borderId="18" xfId="3" applyFont="1" applyBorder="1" applyAlignment="1" applyProtection="1">
      <alignment horizontal="center"/>
      <protection hidden="1"/>
    </xf>
    <xf numFmtId="0" fontId="35" fillId="0" borderId="16" xfId="3" applyFont="1" applyBorder="1" applyAlignment="1" applyProtection="1">
      <alignment horizontal="center"/>
      <protection hidden="1"/>
    </xf>
    <xf numFmtId="2" fontId="7" fillId="0" borderId="16" xfId="3" applyNumberFormat="1" applyFont="1" applyBorder="1" applyAlignment="1" applyProtection="1">
      <alignment horizontal="center"/>
      <protection hidden="1"/>
    </xf>
    <xf numFmtId="0" fontId="2" fillId="0" borderId="0" xfId="3" applyFont="1" applyBorder="1" applyAlignment="1" applyProtection="1">
      <alignment horizontal="right"/>
      <protection hidden="1"/>
    </xf>
    <xf numFmtId="2" fontId="7" fillId="0" borderId="25" xfId="3" applyNumberFormat="1" applyFont="1" applyBorder="1" applyAlignment="1" applyProtection="1">
      <alignment horizontal="center"/>
      <protection hidden="1"/>
    </xf>
    <xf numFmtId="0" fontId="2" fillId="0" borderId="11" xfId="3" applyBorder="1" applyAlignment="1" applyProtection="1">
      <alignment horizontal="center" vertical="center"/>
      <protection hidden="1"/>
    </xf>
    <xf numFmtId="0" fontId="2" fillId="0" borderId="12" xfId="3" applyBorder="1" applyAlignment="1" applyProtection="1">
      <alignment horizontal="center" vertical="center"/>
      <protection hidden="1"/>
    </xf>
    <xf numFmtId="0" fontId="33" fillId="0" borderId="0" xfId="2" applyFont="1" applyBorder="1" applyProtection="1">
      <protection hidden="1"/>
    </xf>
    <xf numFmtId="0" fontId="33" fillId="0" borderId="22" xfId="2" applyFont="1" applyBorder="1" applyProtection="1">
      <protection hidden="1"/>
    </xf>
    <xf numFmtId="0" fontId="33" fillId="0" borderId="36" xfId="2" applyFont="1" applyBorder="1" applyProtection="1">
      <protection hidden="1"/>
    </xf>
    <xf numFmtId="0" fontId="33" fillId="0" borderId="8" xfId="2" applyFont="1" applyBorder="1" applyProtection="1">
      <protection hidden="1"/>
    </xf>
    <xf numFmtId="0" fontId="33" fillId="0" borderId="26" xfId="2" applyFont="1" applyBorder="1" applyProtection="1">
      <protection hidden="1"/>
    </xf>
    <xf numFmtId="0" fontId="32" fillId="0" borderId="16" xfId="3" applyFont="1" applyBorder="1" applyAlignment="1" applyProtection="1">
      <alignment horizontal="left" shrinkToFit="1"/>
      <protection hidden="1"/>
    </xf>
    <xf numFmtId="0" fontId="32" fillId="0" borderId="25" xfId="3" applyFont="1" applyBorder="1" applyAlignment="1" applyProtection="1">
      <alignment horizontal="left" shrinkToFit="1"/>
      <protection hidden="1"/>
    </xf>
    <xf numFmtId="0" fontId="2" fillId="0" borderId="34" xfId="3" applyBorder="1" applyAlignment="1" applyProtection="1">
      <alignment horizontal="center" vertical="center"/>
      <protection hidden="1"/>
    </xf>
    <xf numFmtId="0" fontId="2" fillId="0" borderId="26" xfId="3" applyBorder="1" applyAlignment="1" applyProtection="1">
      <alignment horizontal="center" vertical="center"/>
      <protection hidden="1"/>
    </xf>
    <xf numFmtId="0" fontId="2" fillId="0" borderId="22" xfId="3" applyFont="1" applyBorder="1" applyAlignment="1" applyProtection="1">
      <alignment horizontal="center" vertical="center"/>
      <protection hidden="1"/>
    </xf>
    <xf numFmtId="0" fontId="32" fillId="0" borderId="18" xfId="3" applyFont="1" applyBorder="1" applyAlignment="1" applyProtection="1">
      <alignment shrinkToFit="1"/>
      <protection hidden="1"/>
    </xf>
    <xf numFmtId="0" fontId="0" fillId="0" borderId="18" xfId="0" applyBorder="1" applyAlignment="1" applyProtection="1">
      <alignment shrinkToFit="1"/>
      <protection hidden="1"/>
    </xf>
    <xf numFmtId="166" fontId="44" fillId="0" borderId="0" xfId="2" applyNumberFormat="1" applyFont="1" applyAlignment="1" applyProtection="1">
      <alignment horizontal="center" vertical="center"/>
      <protection hidden="1"/>
    </xf>
    <xf numFmtId="0" fontId="2" fillId="0" borderId="8" xfId="2" applyFont="1" applyBorder="1" applyAlignment="1" applyProtection="1">
      <alignment horizontal="center" vertical="center" wrapText="1"/>
      <protection hidden="1"/>
    </xf>
    <xf numFmtId="49" fontId="2" fillId="0" borderId="2" xfId="3" applyNumberFormat="1" applyBorder="1" applyAlignment="1" applyProtection="1">
      <alignment horizontal="center" vertical="center"/>
      <protection hidden="1"/>
    </xf>
  </cellXfs>
  <cellStyles count="9">
    <cellStyle name="Comma 2" xfId="1"/>
    <cellStyle name="Normal" xfId="0" builtinId="0"/>
    <cellStyle name="Normal 2" xfId="2"/>
    <cellStyle name="Normal 2 2" xfId="3"/>
    <cellStyle name="Normal 3" xfId="4"/>
    <cellStyle name="Normal 4" xfId="5"/>
    <cellStyle name="Normal 5" xfId="6"/>
    <cellStyle name="Normal 6" xfId="7"/>
    <cellStyle name="Style 1" xfId="8"/>
  </cellStyles>
  <dxfs count="2">
    <dxf>
      <font>
        <color theme="0"/>
      </font>
    </dxf>
    <dxf>
      <font>
        <color theme="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Paper Token101(I)'!A1"/><Relationship Id="rId3" Type="http://schemas.openxmlformats.org/officeDocument/2006/relationships/hyperlink" Target="#'40 cover page'!A1"/><Relationship Id="rId7" Type="http://schemas.openxmlformats.org/officeDocument/2006/relationships/hyperlink" Target="#'40 back page (I)'!A1"/><Relationship Id="rId2" Type="http://schemas.openxmlformats.org/officeDocument/2006/relationships/hyperlink" Target="#Proceedings!A1"/><Relationship Id="rId1" Type="http://schemas.openxmlformats.org/officeDocument/2006/relationships/hyperlink" Target="#'FBF Calculation Sheet'!A1"/><Relationship Id="rId6" Type="http://schemas.openxmlformats.org/officeDocument/2006/relationships/hyperlink" Target="#'40 cover page (I)'!A1"/><Relationship Id="rId5" Type="http://schemas.openxmlformats.org/officeDocument/2006/relationships/hyperlink" Target="#'Paper Token101(P)'!A1"/><Relationship Id="rId10" Type="http://schemas.openxmlformats.org/officeDocument/2006/relationships/image" Target="../media/image2.png"/><Relationship Id="rId4" Type="http://schemas.openxmlformats.org/officeDocument/2006/relationships/hyperlink" Target="#'40 back page'!A1"/><Relationship Id="rId9"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ata!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ata!A1"/></Relationships>
</file>

<file path=xl/drawings/_rels/drawing4.xml.rels><?xml version="1.0" encoding="UTF-8" standalone="yes"?>
<Relationships xmlns="http://schemas.openxmlformats.org/package/2006/relationships"><Relationship Id="rId1" Type="http://schemas.openxmlformats.org/officeDocument/2006/relationships/hyperlink" Target="#Data!A1"/></Relationships>
</file>

<file path=xl/drawings/_rels/drawing5.xml.rels><?xml version="1.0" encoding="UTF-8" standalone="yes"?>
<Relationships xmlns="http://schemas.openxmlformats.org/package/2006/relationships"><Relationship Id="rId1" Type="http://schemas.openxmlformats.org/officeDocument/2006/relationships/hyperlink" Target="#Data!A1"/></Relationships>
</file>

<file path=xl/drawings/_rels/drawing6.xml.rels><?xml version="1.0" encoding="UTF-8" standalone="yes"?>
<Relationships xmlns="http://schemas.openxmlformats.org/package/2006/relationships"><Relationship Id="rId1" Type="http://schemas.openxmlformats.org/officeDocument/2006/relationships/hyperlink" Target="#Data!A1"/></Relationships>
</file>

<file path=xl/drawings/_rels/drawing7.xml.rels><?xml version="1.0" encoding="UTF-8" standalone="yes"?>
<Relationships xmlns="http://schemas.openxmlformats.org/package/2006/relationships"><Relationship Id="rId1" Type="http://schemas.openxmlformats.org/officeDocument/2006/relationships/hyperlink" Target="#Data!A1"/></Relationships>
</file>

<file path=xl/drawings/_rels/drawing8.xml.rels><?xml version="1.0" encoding="UTF-8" standalone="yes"?>
<Relationships xmlns="http://schemas.openxmlformats.org/package/2006/relationships"><Relationship Id="rId1" Type="http://schemas.openxmlformats.org/officeDocument/2006/relationships/hyperlink" Target="#Data!A1"/></Relationships>
</file>

<file path=xl/drawings/_rels/drawing9.xml.rels><?xml version="1.0" encoding="UTF-8" standalone="yes"?>
<Relationships xmlns="http://schemas.openxmlformats.org/package/2006/relationships"><Relationship Id="rId1" Type="http://schemas.openxmlformats.org/officeDocument/2006/relationships/hyperlink" Target="#Data!A1"/></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0</xdr:rowOff>
    </xdr:from>
    <xdr:to>
      <xdr:col>5</xdr:col>
      <xdr:colOff>1304925</xdr:colOff>
      <xdr:row>6</xdr:row>
      <xdr:rowOff>276225</xdr:rowOff>
    </xdr:to>
    <xdr:sp macro="[1]!RoundedRectangle1_Click" textlink="">
      <xdr:nvSpPr>
        <xdr:cNvPr id="2" name="Rounded Rectangle 1" descr="Clacluation Sheet">
          <a:hlinkClick xmlns:r="http://schemas.openxmlformats.org/officeDocument/2006/relationships" r:id="rId1" tooltip="Claculation Sheet for FBF final payment"/>
        </xdr:cNvPr>
        <xdr:cNvSpPr>
          <a:spLocks/>
        </xdr:cNvSpPr>
      </xdr:nvSpPr>
      <xdr:spPr>
        <a:xfrm>
          <a:off x="7172325" y="2162175"/>
          <a:ext cx="1304925" cy="276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1">
              <a:solidFill>
                <a:srgbClr val="FFC000"/>
              </a:solidFill>
            </a:rPr>
            <a:t>Calculation sheet</a:t>
          </a:r>
          <a:endParaRPr lang="en-US" sz="1050" b="1">
            <a:solidFill>
              <a:srgbClr val="FFC000"/>
            </a:solidFill>
          </a:endParaRPr>
        </a:p>
      </xdr:txBody>
    </xdr:sp>
    <xdr:clientData/>
  </xdr:twoCellAnchor>
  <xdr:twoCellAnchor>
    <xdr:from>
      <xdr:col>5</xdr:col>
      <xdr:colOff>0</xdr:colOff>
      <xdr:row>7</xdr:row>
      <xdr:rowOff>38100</xdr:rowOff>
    </xdr:from>
    <xdr:to>
      <xdr:col>5</xdr:col>
      <xdr:colOff>1304925</xdr:colOff>
      <xdr:row>8</xdr:row>
      <xdr:rowOff>19050</xdr:rowOff>
    </xdr:to>
    <xdr:sp macro="[1]!RoundedRectangle1_Click" textlink="">
      <xdr:nvSpPr>
        <xdr:cNvPr id="3" name="Rounded Rectangle 2">
          <a:hlinkClick xmlns:r="http://schemas.openxmlformats.org/officeDocument/2006/relationships" r:id="rId2" tooltip="Proceedings for FBF final payment"/>
        </xdr:cNvPr>
        <xdr:cNvSpPr/>
      </xdr:nvSpPr>
      <xdr:spPr>
        <a:xfrm>
          <a:off x="7172325" y="2495550"/>
          <a:ext cx="1304925" cy="276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FFC000"/>
              </a:solidFill>
            </a:rPr>
            <a:t>Proceedings</a:t>
          </a:r>
        </a:p>
      </xdr:txBody>
    </xdr:sp>
    <xdr:clientData/>
  </xdr:twoCellAnchor>
  <xdr:twoCellAnchor>
    <xdr:from>
      <xdr:col>5</xdr:col>
      <xdr:colOff>0</xdr:colOff>
      <xdr:row>8</xdr:row>
      <xdr:rowOff>76200</xdr:rowOff>
    </xdr:from>
    <xdr:to>
      <xdr:col>5</xdr:col>
      <xdr:colOff>1304925</xdr:colOff>
      <xdr:row>8</xdr:row>
      <xdr:rowOff>352425</xdr:rowOff>
    </xdr:to>
    <xdr:sp macro="[1]!RoundedRectangle1_Click" textlink="">
      <xdr:nvSpPr>
        <xdr:cNvPr id="4" name="Rounded Rectangle 3">
          <a:hlinkClick xmlns:r="http://schemas.openxmlformats.org/officeDocument/2006/relationships" r:id="rId3" tooltip="Form-40 for Principal for FBF final payment"/>
        </xdr:cNvPr>
        <xdr:cNvSpPr/>
      </xdr:nvSpPr>
      <xdr:spPr>
        <a:xfrm>
          <a:off x="7172325" y="2828925"/>
          <a:ext cx="1304925" cy="276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FFC000"/>
              </a:solidFill>
            </a:rPr>
            <a:t>Form-40 (P)</a:t>
          </a:r>
          <a:endParaRPr lang="en-US" sz="1200" b="1">
            <a:solidFill>
              <a:srgbClr val="FFC000"/>
            </a:solidFill>
          </a:endParaRPr>
        </a:p>
      </xdr:txBody>
    </xdr:sp>
    <xdr:clientData/>
  </xdr:twoCellAnchor>
  <xdr:twoCellAnchor>
    <xdr:from>
      <xdr:col>5</xdr:col>
      <xdr:colOff>0</xdr:colOff>
      <xdr:row>8</xdr:row>
      <xdr:rowOff>419100</xdr:rowOff>
    </xdr:from>
    <xdr:to>
      <xdr:col>5</xdr:col>
      <xdr:colOff>1304925</xdr:colOff>
      <xdr:row>9</xdr:row>
      <xdr:rowOff>219075</xdr:rowOff>
    </xdr:to>
    <xdr:sp macro="[1]!RoundedRectangle1_Click" textlink="">
      <xdr:nvSpPr>
        <xdr:cNvPr id="5" name="Rounded Rectangle 4">
          <a:hlinkClick xmlns:r="http://schemas.openxmlformats.org/officeDocument/2006/relationships" r:id="rId4" tooltip="Form-40 Back page for Principle for FBF final payment"/>
        </xdr:cNvPr>
        <xdr:cNvSpPr/>
      </xdr:nvSpPr>
      <xdr:spPr>
        <a:xfrm>
          <a:off x="7172325" y="3171825"/>
          <a:ext cx="1304925" cy="276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050" b="1">
              <a:solidFill>
                <a:srgbClr val="FFC000"/>
              </a:solidFill>
            </a:rPr>
            <a:t>Form-40 back page</a:t>
          </a:r>
          <a:endParaRPr lang="en-US" sz="1600" b="1">
            <a:solidFill>
              <a:srgbClr val="FFC000"/>
            </a:solidFill>
          </a:endParaRPr>
        </a:p>
      </xdr:txBody>
    </xdr:sp>
    <xdr:clientData/>
  </xdr:twoCellAnchor>
  <xdr:twoCellAnchor>
    <xdr:from>
      <xdr:col>5</xdr:col>
      <xdr:colOff>0</xdr:colOff>
      <xdr:row>9</xdr:row>
      <xdr:rowOff>276225</xdr:rowOff>
    </xdr:from>
    <xdr:to>
      <xdr:col>5</xdr:col>
      <xdr:colOff>1304925</xdr:colOff>
      <xdr:row>10</xdr:row>
      <xdr:rowOff>76200</xdr:rowOff>
    </xdr:to>
    <xdr:sp macro="[1]!RoundedRectangle1_Click" textlink="">
      <xdr:nvSpPr>
        <xdr:cNvPr id="6" name="Rounded Rectangle 5">
          <a:hlinkClick xmlns:r="http://schemas.openxmlformats.org/officeDocument/2006/relationships" r:id="rId5" tooltip="Token &amp; 101 for Principle for FBF final payment"/>
        </xdr:cNvPr>
        <xdr:cNvSpPr/>
      </xdr:nvSpPr>
      <xdr:spPr>
        <a:xfrm>
          <a:off x="7172325" y="3505200"/>
          <a:ext cx="1304925" cy="276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1">
              <a:solidFill>
                <a:srgbClr val="FFC000"/>
              </a:solidFill>
            </a:rPr>
            <a:t>Token &amp; 101 (P)</a:t>
          </a:r>
          <a:endParaRPr lang="en-US" sz="1600" b="1">
            <a:solidFill>
              <a:srgbClr val="FFC000"/>
            </a:solidFill>
          </a:endParaRPr>
        </a:p>
      </xdr:txBody>
    </xdr:sp>
    <xdr:clientData/>
  </xdr:twoCellAnchor>
  <xdr:twoCellAnchor>
    <xdr:from>
      <xdr:col>5</xdr:col>
      <xdr:colOff>0</xdr:colOff>
      <xdr:row>10</xdr:row>
      <xdr:rowOff>133350</xdr:rowOff>
    </xdr:from>
    <xdr:to>
      <xdr:col>5</xdr:col>
      <xdr:colOff>1304925</xdr:colOff>
      <xdr:row>10</xdr:row>
      <xdr:rowOff>409575</xdr:rowOff>
    </xdr:to>
    <xdr:sp macro="[1]!RoundedRectangle1_Click" textlink="">
      <xdr:nvSpPr>
        <xdr:cNvPr id="7" name="Rounded Rectangle 6">
          <a:hlinkClick xmlns:r="http://schemas.openxmlformats.org/officeDocument/2006/relationships" r:id="rId6" tooltip="Form -40 for Interest for FBF final payment"/>
        </xdr:cNvPr>
        <xdr:cNvSpPr/>
      </xdr:nvSpPr>
      <xdr:spPr>
        <a:xfrm>
          <a:off x="7172325" y="3838575"/>
          <a:ext cx="1304925" cy="276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800" b="1">
              <a:solidFill>
                <a:srgbClr val="FFC000"/>
              </a:solidFill>
            </a:rPr>
            <a:t>Form-40 (I)</a:t>
          </a:r>
          <a:endParaRPr lang="en-US" sz="1600" b="1">
            <a:solidFill>
              <a:srgbClr val="FFC000"/>
            </a:solidFill>
          </a:endParaRPr>
        </a:p>
      </xdr:txBody>
    </xdr:sp>
    <xdr:clientData/>
  </xdr:twoCellAnchor>
  <xdr:twoCellAnchor>
    <xdr:from>
      <xdr:col>5</xdr:col>
      <xdr:colOff>0</xdr:colOff>
      <xdr:row>11</xdr:row>
      <xdr:rowOff>57150</xdr:rowOff>
    </xdr:from>
    <xdr:to>
      <xdr:col>5</xdr:col>
      <xdr:colOff>1304925</xdr:colOff>
      <xdr:row>12</xdr:row>
      <xdr:rowOff>47625</xdr:rowOff>
    </xdr:to>
    <xdr:sp macro="[1]!RoundedRectangle1_Click" textlink="">
      <xdr:nvSpPr>
        <xdr:cNvPr id="8" name="Rounded Rectangle 7">
          <a:hlinkClick xmlns:r="http://schemas.openxmlformats.org/officeDocument/2006/relationships" r:id="rId7" tooltip="Form -40 back page for Interest for FBF final payment"/>
        </xdr:cNvPr>
        <xdr:cNvSpPr/>
      </xdr:nvSpPr>
      <xdr:spPr>
        <a:xfrm>
          <a:off x="7172325" y="4181475"/>
          <a:ext cx="1304925" cy="276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050" b="1">
              <a:solidFill>
                <a:srgbClr val="FFC000"/>
              </a:solidFill>
            </a:rPr>
            <a:t>Form-40 Back page</a:t>
          </a:r>
          <a:endParaRPr lang="en-US" sz="1600" b="1">
            <a:solidFill>
              <a:srgbClr val="FFC000"/>
            </a:solidFill>
          </a:endParaRPr>
        </a:p>
      </xdr:txBody>
    </xdr:sp>
    <xdr:clientData/>
  </xdr:twoCellAnchor>
  <xdr:twoCellAnchor>
    <xdr:from>
      <xdr:col>5</xdr:col>
      <xdr:colOff>0</xdr:colOff>
      <xdr:row>12</xdr:row>
      <xdr:rowOff>114300</xdr:rowOff>
    </xdr:from>
    <xdr:to>
      <xdr:col>5</xdr:col>
      <xdr:colOff>1304925</xdr:colOff>
      <xdr:row>13</xdr:row>
      <xdr:rowOff>180975</xdr:rowOff>
    </xdr:to>
    <xdr:sp macro="[1]!RoundedRectangle1_Click" textlink="">
      <xdr:nvSpPr>
        <xdr:cNvPr id="9" name="Rounded Rectangle 8">
          <a:hlinkClick xmlns:r="http://schemas.openxmlformats.org/officeDocument/2006/relationships" r:id="rId8" tooltip="Token &amp; 101 for Interest for FBF final payment"/>
        </xdr:cNvPr>
        <xdr:cNvSpPr/>
      </xdr:nvSpPr>
      <xdr:spPr>
        <a:xfrm>
          <a:off x="7172325" y="4524375"/>
          <a:ext cx="1304925" cy="276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1">
              <a:solidFill>
                <a:srgbClr val="FFC000"/>
              </a:solidFill>
            </a:rPr>
            <a:t>Token</a:t>
          </a:r>
          <a:r>
            <a:rPr lang="en-US" sz="1200" b="1" baseline="0">
              <a:solidFill>
                <a:srgbClr val="FFC000"/>
              </a:solidFill>
            </a:rPr>
            <a:t> &amp; 101 (I)</a:t>
          </a:r>
          <a:endParaRPr lang="en-US" sz="1600" b="1">
            <a:solidFill>
              <a:srgbClr val="FFC000"/>
            </a:solidFill>
          </a:endParaRPr>
        </a:p>
      </xdr:txBody>
    </xdr:sp>
    <xdr:clientData/>
  </xdr:twoCellAnchor>
  <xdr:twoCellAnchor editAs="oneCell">
    <xdr:from>
      <xdr:col>5</xdr:col>
      <xdr:colOff>19050</xdr:colOff>
      <xdr:row>16</xdr:row>
      <xdr:rowOff>47624</xdr:rowOff>
    </xdr:from>
    <xdr:to>
      <xdr:col>5</xdr:col>
      <xdr:colOff>1333499</xdr:colOff>
      <xdr:row>20</xdr:row>
      <xdr:rowOff>209550</xdr:rowOff>
    </xdr:to>
    <xdr:pic>
      <xdr:nvPicPr>
        <xdr:cNvPr id="14" name="Picture 13" descr="Logo-Amaravathi.png"/>
        <xdr:cNvPicPr>
          <a:picLocks noChangeAspect="1"/>
        </xdr:cNvPicPr>
      </xdr:nvPicPr>
      <xdr:blipFill>
        <a:blip xmlns:r="http://schemas.openxmlformats.org/officeDocument/2006/relationships" r:embed="rId9" cstate="print"/>
        <a:stretch>
          <a:fillRect/>
        </a:stretch>
      </xdr:blipFill>
      <xdr:spPr>
        <a:xfrm>
          <a:off x="7191375" y="5534024"/>
          <a:ext cx="1314449" cy="1266826"/>
        </a:xfrm>
        <a:prstGeom prst="rect">
          <a:avLst/>
        </a:prstGeom>
      </xdr:spPr>
    </xdr:pic>
    <xdr:clientData/>
  </xdr:twoCellAnchor>
  <xdr:twoCellAnchor editAs="oneCell">
    <xdr:from>
      <xdr:col>5</xdr:col>
      <xdr:colOff>19052</xdr:colOff>
      <xdr:row>0</xdr:row>
      <xdr:rowOff>0</xdr:rowOff>
    </xdr:from>
    <xdr:to>
      <xdr:col>5</xdr:col>
      <xdr:colOff>1333499</xdr:colOff>
      <xdr:row>2</xdr:row>
      <xdr:rowOff>495300</xdr:rowOff>
    </xdr:to>
    <xdr:pic>
      <xdr:nvPicPr>
        <xdr:cNvPr id="15" name="Picture 14" descr="Logo-Amaravathi.png"/>
        <xdr:cNvPicPr>
          <a:picLocks noChangeAspect="1"/>
        </xdr:cNvPicPr>
      </xdr:nvPicPr>
      <xdr:blipFill>
        <a:blip xmlns:r="http://schemas.openxmlformats.org/officeDocument/2006/relationships" r:embed="rId9" cstate="print"/>
        <a:stretch>
          <a:fillRect/>
        </a:stretch>
      </xdr:blipFill>
      <xdr:spPr>
        <a:xfrm>
          <a:off x="7191377" y="0"/>
          <a:ext cx="1314447" cy="1181100"/>
        </a:xfrm>
        <a:prstGeom prst="rect">
          <a:avLst/>
        </a:prstGeom>
      </xdr:spPr>
    </xdr:pic>
    <xdr:clientData/>
  </xdr:twoCellAnchor>
  <xdr:twoCellAnchor editAs="oneCell">
    <xdr:from>
      <xdr:col>0</xdr:col>
      <xdr:colOff>200025</xdr:colOff>
      <xdr:row>0</xdr:row>
      <xdr:rowOff>256692</xdr:rowOff>
    </xdr:from>
    <xdr:to>
      <xdr:col>1</xdr:col>
      <xdr:colOff>981072</xdr:colOff>
      <xdr:row>2</xdr:row>
      <xdr:rowOff>571500</xdr:rowOff>
    </xdr:to>
    <xdr:pic>
      <xdr:nvPicPr>
        <xdr:cNvPr id="16" name="Picture 15" descr="Logo-Amaravathi.png"/>
        <xdr:cNvPicPr>
          <a:picLocks noChangeAspect="1"/>
        </xdr:cNvPicPr>
      </xdr:nvPicPr>
      <xdr:blipFill>
        <a:blip xmlns:r="http://schemas.openxmlformats.org/officeDocument/2006/relationships" r:embed="rId10" cstate="print"/>
        <a:stretch>
          <a:fillRect/>
        </a:stretch>
      </xdr:blipFill>
      <xdr:spPr>
        <a:xfrm>
          <a:off x="200025" y="256692"/>
          <a:ext cx="1038222" cy="1000608"/>
        </a:xfrm>
        <a:prstGeom prst="rect">
          <a:avLst/>
        </a:prstGeom>
      </xdr:spPr>
    </xdr:pic>
    <xdr:clientData/>
  </xdr:twoCellAnchor>
  <xdr:twoCellAnchor editAs="oneCell">
    <xdr:from>
      <xdr:col>3</xdr:col>
      <xdr:colOff>2209800</xdr:colOff>
      <xdr:row>1</xdr:row>
      <xdr:rowOff>0</xdr:rowOff>
    </xdr:from>
    <xdr:to>
      <xdr:col>4</xdr:col>
      <xdr:colOff>9522</xdr:colOff>
      <xdr:row>3</xdr:row>
      <xdr:rowOff>483</xdr:rowOff>
    </xdr:to>
    <xdr:pic>
      <xdr:nvPicPr>
        <xdr:cNvPr id="17" name="Picture 16" descr="Logo-Amaravathi.png"/>
        <xdr:cNvPicPr>
          <a:picLocks noChangeAspect="1"/>
        </xdr:cNvPicPr>
      </xdr:nvPicPr>
      <xdr:blipFill>
        <a:blip xmlns:r="http://schemas.openxmlformats.org/officeDocument/2006/relationships" r:embed="rId10" cstate="print"/>
        <a:stretch>
          <a:fillRect/>
        </a:stretch>
      </xdr:blipFill>
      <xdr:spPr>
        <a:xfrm>
          <a:off x="5848350" y="276225"/>
          <a:ext cx="1038222" cy="1000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47625</xdr:colOff>
      <xdr:row>7</xdr:row>
      <xdr:rowOff>76200</xdr:rowOff>
    </xdr:from>
    <xdr:to>
      <xdr:col>8</xdr:col>
      <xdr:colOff>885824</xdr:colOff>
      <xdr:row>8</xdr:row>
      <xdr:rowOff>123825</xdr:rowOff>
    </xdr:to>
    <xdr:sp macro="[1]!RoundedRectangle1_Click" textlink="">
      <xdr:nvSpPr>
        <xdr:cNvPr id="2" name="Rounded Rectangle 1">
          <a:hlinkClick xmlns:r="http://schemas.openxmlformats.org/officeDocument/2006/relationships" r:id="rId1" tooltip="Return to Data Page"/>
        </xdr:cNvPr>
        <xdr:cNvSpPr/>
      </xdr:nvSpPr>
      <xdr:spPr>
        <a:xfrm>
          <a:off x="6372225" y="2181225"/>
          <a:ext cx="838199" cy="2381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twoCellAnchor editAs="oneCell">
    <xdr:from>
      <xdr:col>8</xdr:col>
      <xdr:colOff>57150</xdr:colOff>
      <xdr:row>1</xdr:row>
      <xdr:rowOff>0</xdr:rowOff>
    </xdr:from>
    <xdr:to>
      <xdr:col>8</xdr:col>
      <xdr:colOff>849565</xdr:colOff>
      <xdr:row>4</xdr:row>
      <xdr:rowOff>55560</xdr:rowOff>
    </xdr:to>
    <xdr:pic>
      <xdr:nvPicPr>
        <xdr:cNvPr id="4" name="Picture 3" descr="Logo-Amaravathi-1.png"/>
        <xdr:cNvPicPr>
          <a:picLocks noChangeAspect="1"/>
        </xdr:cNvPicPr>
      </xdr:nvPicPr>
      <xdr:blipFill>
        <a:blip xmlns:r="http://schemas.openxmlformats.org/officeDocument/2006/relationships" r:embed="rId2" cstate="print"/>
        <a:stretch>
          <a:fillRect/>
        </a:stretch>
      </xdr:blipFill>
      <xdr:spPr>
        <a:xfrm>
          <a:off x="5648325" y="381000"/>
          <a:ext cx="792415" cy="798510"/>
        </a:xfrm>
        <a:prstGeom prst="rect">
          <a:avLst/>
        </a:prstGeom>
      </xdr:spPr>
    </xdr:pic>
    <xdr:clientData/>
  </xdr:twoCellAnchor>
  <xdr:twoCellAnchor editAs="oneCell">
    <xdr:from>
      <xdr:col>8</xdr:col>
      <xdr:colOff>57150</xdr:colOff>
      <xdr:row>14</xdr:row>
      <xdr:rowOff>0</xdr:rowOff>
    </xdr:from>
    <xdr:to>
      <xdr:col>8</xdr:col>
      <xdr:colOff>849565</xdr:colOff>
      <xdr:row>18</xdr:row>
      <xdr:rowOff>36510</xdr:rowOff>
    </xdr:to>
    <xdr:pic>
      <xdr:nvPicPr>
        <xdr:cNvPr id="5" name="Picture 4" descr="Logo-Amaravathi-1.png"/>
        <xdr:cNvPicPr>
          <a:picLocks noChangeAspect="1"/>
        </xdr:cNvPicPr>
      </xdr:nvPicPr>
      <xdr:blipFill>
        <a:blip xmlns:r="http://schemas.openxmlformats.org/officeDocument/2006/relationships" r:embed="rId2" cstate="print"/>
        <a:stretch>
          <a:fillRect/>
        </a:stretch>
      </xdr:blipFill>
      <xdr:spPr>
        <a:xfrm>
          <a:off x="5648325" y="3600450"/>
          <a:ext cx="792415" cy="7985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38100</xdr:colOff>
      <xdr:row>5</xdr:row>
      <xdr:rowOff>228600</xdr:rowOff>
    </xdr:from>
    <xdr:to>
      <xdr:col>8</xdr:col>
      <xdr:colOff>971549</xdr:colOff>
      <xdr:row>5</xdr:row>
      <xdr:rowOff>542925</xdr:rowOff>
    </xdr:to>
    <xdr:sp macro="[1]!RoundedRectangle1_Click" textlink="">
      <xdr:nvSpPr>
        <xdr:cNvPr id="2" name="Rounded Rectangle 1">
          <a:hlinkClick xmlns:r="http://schemas.openxmlformats.org/officeDocument/2006/relationships" r:id="rId1" tooltip="Return to Data Page"/>
        </xdr:cNvPr>
        <xdr:cNvSpPr/>
      </xdr:nvSpPr>
      <xdr:spPr>
        <a:xfrm>
          <a:off x="6724650" y="1457325"/>
          <a:ext cx="933449" cy="314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twoCellAnchor editAs="oneCell">
    <xdr:from>
      <xdr:col>8</xdr:col>
      <xdr:colOff>161925</xdr:colOff>
      <xdr:row>17</xdr:row>
      <xdr:rowOff>190500</xdr:rowOff>
    </xdr:from>
    <xdr:to>
      <xdr:col>8</xdr:col>
      <xdr:colOff>954340</xdr:colOff>
      <xdr:row>18</xdr:row>
      <xdr:rowOff>190499</xdr:rowOff>
    </xdr:to>
    <xdr:pic>
      <xdr:nvPicPr>
        <xdr:cNvPr id="4" name="Picture 3" descr="Logo-Amaravathi-1.png"/>
        <xdr:cNvPicPr>
          <a:picLocks noChangeAspect="1"/>
        </xdr:cNvPicPr>
      </xdr:nvPicPr>
      <xdr:blipFill>
        <a:blip xmlns:r="http://schemas.openxmlformats.org/officeDocument/2006/relationships" r:embed="rId2" cstate="print"/>
        <a:stretch>
          <a:fillRect/>
        </a:stretch>
      </xdr:blipFill>
      <xdr:spPr>
        <a:xfrm>
          <a:off x="6848475" y="6553200"/>
          <a:ext cx="792415" cy="800099"/>
        </a:xfrm>
        <a:prstGeom prst="rect">
          <a:avLst/>
        </a:prstGeom>
      </xdr:spPr>
    </xdr:pic>
    <xdr:clientData/>
  </xdr:twoCellAnchor>
  <xdr:twoCellAnchor editAs="oneCell">
    <xdr:from>
      <xdr:col>8</xdr:col>
      <xdr:colOff>93411</xdr:colOff>
      <xdr:row>1</xdr:row>
      <xdr:rowOff>152401</xdr:rowOff>
    </xdr:from>
    <xdr:to>
      <xdr:col>8</xdr:col>
      <xdr:colOff>885824</xdr:colOff>
      <xdr:row>5</xdr:row>
      <xdr:rowOff>66675</xdr:rowOff>
    </xdr:to>
    <xdr:pic>
      <xdr:nvPicPr>
        <xdr:cNvPr id="5" name="Picture 4" descr="Logo-Amaravathi-1.png"/>
        <xdr:cNvPicPr>
          <a:picLocks noChangeAspect="1"/>
        </xdr:cNvPicPr>
      </xdr:nvPicPr>
      <xdr:blipFill>
        <a:blip xmlns:r="http://schemas.openxmlformats.org/officeDocument/2006/relationships" r:embed="rId2" cstate="print"/>
        <a:stretch>
          <a:fillRect/>
        </a:stretch>
      </xdr:blipFill>
      <xdr:spPr>
        <a:xfrm>
          <a:off x="6779961" y="447676"/>
          <a:ext cx="792413" cy="8477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43</xdr:row>
      <xdr:rowOff>28575</xdr:rowOff>
    </xdr:from>
    <xdr:to>
      <xdr:col>4</xdr:col>
      <xdr:colOff>781050</xdr:colOff>
      <xdr:row>46</xdr:row>
      <xdr:rowOff>85725</xdr:rowOff>
    </xdr:to>
    <xdr:sp macro="" textlink="">
      <xdr:nvSpPr>
        <xdr:cNvPr id="2462" name="Oval 4"/>
        <xdr:cNvSpPr>
          <a:spLocks noChangeArrowheads="1"/>
        </xdr:cNvSpPr>
      </xdr:nvSpPr>
      <xdr:spPr bwMode="auto">
        <a:xfrm>
          <a:off x="1133475" y="9039225"/>
          <a:ext cx="781050" cy="714375"/>
        </a:xfrm>
        <a:prstGeom prst="ellipse">
          <a:avLst/>
        </a:prstGeom>
        <a:solidFill>
          <a:srgbClr val="FFFFFF"/>
        </a:solidFill>
        <a:ln w="9525">
          <a:solidFill>
            <a:srgbClr val="000000"/>
          </a:solidFill>
          <a:round/>
          <a:headEnd/>
          <a:tailEnd/>
        </a:ln>
      </xdr:spPr>
    </xdr:sp>
    <xdr:clientData/>
  </xdr:twoCellAnchor>
  <xdr:twoCellAnchor>
    <xdr:from>
      <xdr:col>4</xdr:col>
      <xdr:colOff>116324</xdr:colOff>
      <xdr:row>43</xdr:row>
      <xdr:rowOff>186787</xdr:rowOff>
    </xdr:from>
    <xdr:to>
      <xdr:col>4</xdr:col>
      <xdr:colOff>667569</xdr:colOff>
      <xdr:row>45</xdr:row>
      <xdr:rowOff>177837</xdr:rowOff>
    </xdr:to>
    <xdr:sp macro="" textlink="">
      <xdr:nvSpPr>
        <xdr:cNvPr id="3" name="WordArt 5"/>
        <xdr:cNvSpPr>
          <a:spLocks noChangeArrowheads="1" noChangeShapeType="1" noTextEdit="1"/>
        </xdr:cNvSpPr>
      </xdr:nvSpPr>
      <xdr:spPr bwMode="auto">
        <a:xfrm rot="160936">
          <a:off x="659249" y="8206837"/>
          <a:ext cx="551245" cy="429200"/>
        </a:xfrm>
        <a:prstGeom prst="rect">
          <a:avLst/>
        </a:prstGeom>
      </xdr:spPr>
      <xdr:txBody>
        <a:bodyPr wrap="none" fromWordArt="1">
          <a:prstTxWarp prst="textPlain">
            <a:avLst>
              <a:gd name="adj" fmla="val 50840"/>
            </a:avLst>
          </a:prstTxWarp>
        </a:bodyPr>
        <a:lstStyle/>
        <a:p>
          <a:pPr algn="ctr" rtl="0"/>
          <a:r>
            <a:rPr lang="en-IN" sz="1000" kern="10" spc="0">
              <a:ln w="9525">
                <a:solidFill>
                  <a:srgbClr val="000000"/>
                </a:solidFill>
                <a:round/>
                <a:headEnd/>
                <a:tailEnd/>
              </a:ln>
              <a:solidFill>
                <a:srgbClr val="FFFFFF"/>
              </a:solidFill>
              <a:effectLst/>
              <a:latin typeface="Arial Black"/>
            </a:rPr>
            <a:t>NBST /</a:t>
          </a:r>
        </a:p>
        <a:p>
          <a:pPr algn="ctr" rtl="0"/>
          <a:r>
            <a:rPr lang="en-IN" sz="1000" kern="10" spc="0">
              <a:ln w="9525">
                <a:solidFill>
                  <a:srgbClr val="000000"/>
                </a:solidFill>
                <a:round/>
                <a:headEnd/>
                <a:tailEnd/>
              </a:ln>
              <a:solidFill>
                <a:srgbClr val="FFFFFF"/>
              </a:solidFill>
              <a:effectLst/>
              <a:latin typeface="Arial Black"/>
            </a:rPr>
            <a:t>BANK</a:t>
          </a:r>
        </a:p>
        <a:p>
          <a:pPr algn="ctr" rtl="0"/>
          <a:r>
            <a:rPr lang="en-IN" sz="1000" kern="10" spc="0">
              <a:ln w="9525">
                <a:solidFill>
                  <a:srgbClr val="000000"/>
                </a:solidFill>
                <a:round/>
                <a:headEnd/>
                <a:tailEnd/>
              </a:ln>
              <a:solidFill>
                <a:srgbClr val="FFFFFF"/>
              </a:solidFill>
              <a:effectLst/>
              <a:latin typeface="Arial Black"/>
            </a:rPr>
            <a:t>SEAL</a:t>
          </a:r>
        </a:p>
      </xdr:txBody>
    </xdr:sp>
    <xdr:clientData/>
  </xdr:twoCellAnchor>
  <xdr:twoCellAnchor>
    <xdr:from>
      <xdr:col>46</xdr:col>
      <xdr:colOff>38101</xdr:colOff>
      <xdr:row>14</xdr:row>
      <xdr:rowOff>9525</xdr:rowOff>
    </xdr:from>
    <xdr:to>
      <xdr:col>46</xdr:col>
      <xdr:colOff>971550</xdr:colOff>
      <xdr:row>15</xdr:row>
      <xdr:rowOff>0</xdr:rowOff>
    </xdr:to>
    <xdr:sp macro="[1]!RoundedRectangle1_Click" textlink="">
      <xdr:nvSpPr>
        <xdr:cNvPr id="4" name="Rounded Rectangle 3">
          <a:hlinkClick xmlns:r="http://schemas.openxmlformats.org/officeDocument/2006/relationships" r:id="rId1" tooltip="Return to Data Page"/>
        </xdr:cNvPr>
        <xdr:cNvSpPr/>
      </xdr:nvSpPr>
      <xdr:spPr>
        <a:xfrm>
          <a:off x="7134226" y="2476500"/>
          <a:ext cx="933449" cy="314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38100</xdr:colOff>
      <xdr:row>5</xdr:row>
      <xdr:rowOff>704850</xdr:rowOff>
    </xdr:from>
    <xdr:ext cx="5276849" cy="1219565"/>
    <xdr:sp macro="" textlink="">
      <xdr:nvSpPr>
        <xdr:cNvPr id="3" name="TextBox 2"/>
        <xdr:cNvSpPr txBox="1"/>
      </xdr:nvSpPr>
      <xdr:spPr>
        <a:xfrm>
          <a:off x="304800" y="2733675"/>
          <a:ext cx="5276849" cy="1219565"/>
        </a:xfrm>
        <a:prstGeom prst="rect">
          <a:avLst/>
        </a:prstGeom>
        <a:solidFill>
          <a:schemeClr val="lt1">
            <a:alpha val="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spAutoFit/>
        </a:bodyPr>
        <a:lstStyle/>
        <a:p>
          <a:r>
            <a:rPr lang="en-US" sz="1400">
              <a:solidFill>
                <a:schemeClr val="dk1"/>
              </a:solidFill>
              <a:latin typeface="+mn-lt"/>
              <a:ea typeface="+mn-ea"/>
              <a:cs typeface="+mn-cs"/>
            </a:rPr>
            <a:t>Certificates :</a:t>
          </a:r>
          <a:endParaRPr lang="en-US" sz="1400"/>
        </a:p>
        <a:p>
          <a:pPr marL="228600" indent="-228600">
            <a:buFont typeface="+mj-lt"/>
            <a:buAutoNum type="arabicParenR"/>
          </a:pPr>
          <a:r>
            <a:rPr lang="en-US" sz="1100">
              <a:solidFill>
                <a:schemeClr val="dk1"/>
              </a:solidFill>
              <a:latin typeface="+mn-lt"/>
              <a:ea typeface="+mn-ea"/>
              <a:cs typeface="+mn-cs"/>
            </a:rPr>
            <a:t>Certified that the amount claimed in this bill has not drawn and paid previously.</a:t>
          </a:r>
          <a:endParaRPr lang="en-US"/>
        </a:p>
        <a:p>
          <a:pPr marL="228600" indent="-228600">
            <a:buFont typeface="+mj-lt"/>
            <a:buAutoNum type="arabicParenR"/>
          </a:pPr>
          <a:r>
            <a:rPr lang="en-US" sz="1100">
              <a:solidFill>
                <a:schemeClr val="dk1"/>
              </a:solidFill>
              <a:latin typeface="+mn-lt"/>
              <a:ea typeface="+mn-ea"/>
              <a:cs typeface="+mn-cs"/>
            </a:rPr>
            <a:t>Necessary entries are recorded in the SR of the individual.                                                                                                                            </a:t>
          </a:r>
          <a:endParaRPr lang="en-US"/>
        </a:p>
        <a:p>
          <a:r>
            <a:rPr lang="en-US" sz="1400">
              <a:ln>
                <a:noFill/>
              </a:ln>
              <a:solidFill>
                <a:schemeClr val="dk1"/>
              </a:solidFill>
            </a:rPr>
            <a:t>Enclosers</a:t>
          </a:r>
          <a:r>
            <a:rPr lang="en-US" sz="1200">
              <a:ln>
                <a:noFill/>
              </a:ln>
              <a:solidFill>
                <a:schemeClr val="dk1"/>
              </a:solidFill>
            </a:rPr>
            <a:t> :</a:t>
          </a:r>
        </a:p>
        <a:p>
          <a:pPr marL="228600" indent="-228600">
            <a:buFont typeface="+mj-lt"/>
            <a:buAutoNum type="arabicParenR"/>
          </a:pPr>
          <a:r>
            <a:rPr lang="en-US" sz="1100">
              <a:ln>
                <a:noFill/>
              </a:ln>
              <a:solidFill>
                <a:schemeClr val="dk1"/>
              </a:solidFill>
            </a:rPr>
            <a:t>Proceedings.</a:t>
          </a:r>
        </a:p>
        <a:p>
          <a:pPr marL="228600" indent="-228600">
            <a:buFont typeface="+mj-lt"/>
            <a:buAutoNum type="arabicParenR"/>
          </a:pPr>
          <a:r>
            <a:rPr lang="en-US" sz="1100">
              <a:ln>
                <a:noFill/>
              </a:ln>
              <a:solidFill>
                <a:schemeClr val="dk1"/>
              </a:solidFill>
            </a:rPr>
            <a:t>Calculation</a:t>
          </a:r>
          <a:r>
            <a:rPr lang="en-US" sz="1100" baseline="0">
              <a:ln>
                <a:noFill/>
              </a:ln>
              <a:solidFill>
                <a:schemeClr val="dk1"/>
              </a:solidFill>
            </a:rPr>
            <a:t> Sheet.</a:t>
          </a:r>
          <a:endParaRPr lang="en-US" sz="1100">
            <a:ln>
              <a:noFill/>
            </a:ln>
            <a:solidFill>
              <a:schemeClr val="dk1"/>
            </a:solidFill>
          </a:endParaRPr>
        </a:p>
      </xdr:txBody>
    </xdr:sp>
    <xdr:clientData/>
  </xdr:oneCellAnchor>
  <xdr:twoCellAnchor>
    <xdr:from>
      <xdr:col>9</xdr:col>
      <xdr:colOff>381000</xdr:colOff>
      <xdr:row>4</xdr:row>
      <xdr:rowOff>104775</xdr:rowOff>
    </xdr:from>
    <xdr:to>
      <xdr:col>11</xdr:col>
      <xdr:colOff>9524</xdr:colOff>
      <xdr:row>4</xdr:row>
      <xdr:rowOff>419100</xdr:rowOff>
    </xdr:to>
    <xdr:sp macro="[1]!RoundedRectangle1_Click" textlink="">
      <xdr:nvSpPr>
        <xdr:cNvPr id="4" name="Rounded Rectangle 3">
          <a:hlinkClick xmlns:r="http://schemas.openxmlformats.org/officeDocument/2006/relationships" r:id="rId1" tooltip="Return to Data Page"/>
        </xdr:cNvPr>
        <xdr:cNvSpPr/>
      </xdr:nvSpPr>
      <xdr:spPr>
        <a:xfrm>
          <a:off x="6953250" y="1352550"/>
          <a:ext cx="904874" cy="314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171450</xdr:colOff>
      <xdr:row>39</xdr:row>
      <xdr:rowOff>57150</xdr:rowOff>
    </xdr:from>
    <xdr:to>
      <xdr:col>2</xdr:col>
      <xdr:colOff>57150</xdr:colOff>
      <xdr:row>43</xdr:row>
      <xdr:rowOff>28575</xdr:rowOff>
    </xdr:to>
    <xdr:sp macro="" textlink="">
      <xdr:nvSpPr>
        <xdr:cNvPr id="2" name="Oval 1"/>
        <xdr:cNvSpPr>
          <a:spLocks noChangeArrowheads="1"/>
        </xdr:cNvSpPr>
      </xdr:nvSpPr>
      <xdr:spPr bwMode="auto">
        <a:xfrm>
          <a:off x="0" y="7486650"/>
          <a:ext cx="0" cy="733425"/>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DDO</a:t>
          </a:r>
        </a:p>
        <a:p>
          <a:pPr algn="l" rtl="0">
            <a:defRPr sz="1000"/>
          </a:pPr>
          <a:r>
            <a:rPr lang="en-US" sz="1000" b="0" i="0" u="none" strike="noStrike" baseline="0">
              <a:solidFill>
                <a:srgbClr val="000000"/>
              </a:solidFill>
              <a:latin typeface="Arial"/>
              <a:cs typeface="Arial"/>
            </a:rPr>
            <a:t>  Seal</a:t>
          </a:r>
        </a:p>
      </xdr:txBody>
    </xdr:sp>
    <xdr:clientData/>
  </xdr:twoCellAnchor>
  <xdr:twoCellAnchor>
    <xdr:from>
      <xdr:col>23</xdr:col>
      <xdr:colOff>19050</xdr:colOff>
      <xdr:row>39</xdr:row>
      <xdr:rowOff>28575</xdr:rowOff>
    </xdr:from>
    <xdr:to>
      <xdr:col>32</xdr:col>
      <xdr:colOff>66675</xdr:colOff>
      <xdr:row>42</xdr:row>
      <xdr:rowOff>152400</xdr:rowOff>
    </xdr:to>
    <xdr:sp macro="" textlink="">
      <xdr:nvSpPr>
        <xdr:cNvPr id="3" name="Oval 2"/>
        <xdr:cNvSpPr>
          <a:spLocks noChangeArrowheads="1"/>
        </xdr:cNvSpPr>
      </xdr:nvSpPr>
      <xdr:spPr bwMode="auto">
        <a:xfrm>
          <a:off x="0" y="7458075"/>
          <a:ext cx="0" cy="695325"/>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Treasury </a:t>
          </a:r>
        </a:p>
        <a:p>
          <a:pPr algn="l" rtl="0">
            <a:defRPr sz="1000"/>
          </a:pPr>
          <a:r>
            <a:rPr lang="en-US" sz="1000" b="0" i="0" u="none" strike="noStrike" baseline="0">
              <a:solidFill>
                <a:srgbClr val="000000"/>
              </a:solidFill>
              <a:latin typeface="Arial"/>
              <a:cs typeface="Arial"/>
            </a:rPr>
            <a:t>   Seal</a:t>
          </a:r>
        </a:p>
      </xdr:txBody>
    </xdr:sp>
    <xdr:clientData/>
  </xdr:twoCellAnchor>
  <xdr:twoCellAnchor>
    <xdr:from>
      <xdr:col>48</xdr:col>
      <xdr:colOff>38100</xdr:colOff>
      <xdr:row>3</xdr:row>
      <xdr:rowOff>133350</xdr:rowOff>
    </xdr:from>
    <xdr:to>
      <xdr:col>48</xdr:col>
      <xdr:colOff>866775</xdr:colOff>
      <xdr:row>5</xdr:row>
      <xdr:rowOff>38100</xdr:rowOff>
    </xdr:to>
    <xdr:sp macro="[1]!RoundedRectangle1_Click" textlink="">
      <xdr:nvSpPr>
        <xdr:cNvPr id="4" name="Rounded Rectangle 3">
          <a:hlinkClick xmlns:r="http://schemas.openxmlformats.org/officeDocument/2006/relationships" r:id="rId1" tooltip="Return to Data page"/>
        </xdr:cNvPr>
        <xdr:cNvSpPr/>
      </xdr:nvSpPr>
      <xdr:spPr>
        <a:xfrm>
          <a:off x="0" y="704850"/>
          <a:ext cx="0"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43</xdr:row>
      <xdr:rowOff>28575</xdr:rowOff>
    </xdr:from>
    <xdr:to>
      <xdr:col>4</xdr:col>
      <xdr:colOff>781050</xdr:colOff>
      <xdr:row>46</xdr:row>
      <xdr:rowOff>85725</xdr:rowOff>
    </xdr:to>
    <xdr:sp macro="" textlink="">
      <xdr:nvSpPr>
        <xdr:cNvPr id="9377" name="Oval 4"/>
        <xdr:cNvSpPr>
          <a:spLocks noChangeArrowheads="1"/>
        </xdr:cNvSpPr>
      </xdr:nvSpPr>
      <xdr:spPr bwMode="auto">
        <a:xfrm>
          <a:off x="1162050" y="9153525"/>
          <a:ext cx="781050" cy="714375"/>
        </a:xfrm>
        <a:prstGeom prst="ellipse">
          <a:avLst/>
        </a:prstGeom>
        <a:solidFill>
          <a:srgbClr val="FFFFFF"/>
        </a:solidFill>
        <a:ln w="9525">
          <a:solidFill>
            <a:srgbClr val="000000"/>
          </a:solidFill>
          <a:round/>
          <a:headEnd/>
          <a:tailEnd/>
        </a:ln>
      </xdr:spPr>
    </xdr:sp>
    <xdr:clientData/>
  </xdr:twoCellAnchor>
  <xdr:twoCellAnchor>
    <xdr:from>
      <xdr:col>4</xdr:col>
      <xdr:colOff>116324</xdr:colOff>
      <xdr:row>43</xdr:row>
      <xdr:rowOff>186787</xdr:rowOff>
    </xdr:from>
    <xdr:to>
      <xdr:col>4</xdr:col>
      <xdr:colOff>667569</xdr:colOff>
      <xdr:row>45</xdr:row>
      <xdr:rowOff>177837</xdr:rowOff>
    </xdr:to>
    <xdr:sp macro="" textlink="">
      <xdr:nvSpPr>
        <xdr:cNvPr id="3" name="WordArt 5"/>
        <xdr:cNvSpPr>
          <a:spLocks noChangeArrowheads="1" noChangeShapeType="1" noTextEdit="1"/>
        </xdr:cNvSpPr>
      </xdr:nvSpPr>
      <xdr:spPr bwMode="auto">
        <a:xfrm rot="160936">
          <a:off x="925949" y="8902162"/>
          <a:ext cx="551245" cy="429200"/>
        </a:xfrm>
        <a:prstGeom prst="rect">
          <a:avLst/>
        </a:prstGeom>
      </xdr:spPr>
      <xdr:txBody>
        <a:bodyPr wrap="none" fromWordArt="1">
          <a:prstTxWarp prst="textPlain">
            <a:avLst>
              <a:gd name="adj" fmla="val 50840"/>
            </a:avLst>
          </a:prstTxWarp>
        </a:bodyPr>
        <a:lstStyle/>
        <a:p>
          <a:pPr algn="ctr" rtl="0"/>
          <a:r>
            <a:rPr lang="en-IN" sz="1000" kern="10" spc="0">
              <a:ln w="9525">
                <a:solidFill>
                  <a:srgbClr val="000000"/>
                </a:solidFill>
                <a:round/>
                <a:headEnd/>
                <a:tailEnd/>
              </a:ln>
              <a:solidFill>
                <a:srgbClr val="FFFFFF"/>
              </a:solidFill>
              <a:effectLst/>
              <a:latin typeface="Arial Black"/>
            </a:rPr>
            <a:t>NBST /</a:t>
          </a:r>
        </a:p>
        <a:p>
          <a:pPr algn="ctr" rtl="0"/>
          <a:r>
            <a:rPr lang="en-IN" sz="1000" kern="10" spc="0">
              <a:ln w="9525">
                <a:solidFill>
                  <a:srgbClr val="000000"/>
                </a:solidFill>
                <a:round/>
                <a:headEnd/>
                <a:tailEnd/>
              </a:ln>
              <a:solidFill>
                <a:srgbClr val="FFFFFF"/>
              </a:solidFill>
              <a:effectLst/>
              <a:latin typeface="Arial Black"/>
            </a:rPr>
            <a:t>BANK</a:t>
          </a:r>
        </a:p>
        <a:p>
          <a:pPr algn="ctr" rtl="0"/>
          <a:r>
            <a:rPr lang="en-IN" sz="1000" kern="10" spc="0">
              <a:ln w="9525">
                <a:solidFill>
                  <a:srgbClr val="000000"/>
                </a:solidFill>
                <a:round/>
                <a:headEnd/>
                <a:tailEnd/>
              </a:ln>
              <a:solidFill>
                <a:srgbClr val="FFFFFF"/>
              </a:solidFill>
              <a:effectLst/>
              <a:latin typeface="Arial Black"/>
            </a:rPr>
            <a:t>SEAL</a:t>
          </a:r>
        </a:p>
      </xdr:txBody>
    </xdr:sp>
    <xdr:clientData/>
  </xdr:twoCellAnchor>
  <xdr:twoCellAnchor>
    <xdr:from>
      <xdr:col>21</xdr:col>
      <xdr:colOff>504824</xdr:colOff>
      <xdr:row>8</xdr:row>
      <xdr:rowOff>0</xdr:rowOff>
    </xdr:from>
    <xdr:to>
      <xdr:col>22</xdr:col>
      <xdr:colOff>923924</xdr:colOff>
      <xdr:row>9</xdr:row>
      <xdr:rowOff>9525</xdr:rowOff>
    </xdr:to>
    <xdr:sp macro="[1]!RoundedRectangle1_Click" textlink="">
      <xdr:nvSpPr>
        <xdr:cNvPr id="4" name="Rounded Rectangle 3">
          <a:hlinkClick xmlns:r="http://schemas.openxmlformats.org/officeDocument/2006/relationships" r:id="rId1" tooltip="Return to Data Page"/>
        </xdr:cNvPr>
        <xdr:cNvSpPr/>
      </xdr:nvSpPr>
      <xdr:spPr>
        <a:xfrm>
          <a:off x="7096124" y="1866900"/>
          <a:ext cx="923925" cy="314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2</xdr:col>
      <xdr:colOff>38100</xdr:colOff>
      <xdr:row>5</xdr:row>
      <xdr:rowOff>704850</xdr:rowOff>
    </xdr:from>
    <xdr:ext cx="5276849" cy="1219565"/>
    <xdr:sp macro="" textlink="">
      <xdr:nvSpPr>
        <xdr:cNvPr id="2" name="TextBox 1"/>
        <xdr:cNvSpPr txBox="1"/>
      </xdr:nvSpPr>
      <xdr:spPr>
        <a:xfrm>
          <a:off x="304800" y="2733675"/>
          <a:ext cx="5276849" cy="1219565"/>
        </a:xfrm>
        <a:prstGeom prst="rect">
          <a:avLst/>
        </a:prstGeom>
        <a:solidFill>
          <a:schemeClr val="lt1">
            <a:alpha val="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spAutoFit/>
        </a:bodyPr>
        <a:lstStyle/>
        <a:p>
          <a:r>
            <a:rPr lang="en-US" sz="1400">
              <a:solidFill>
                <a:schemeClr val="dk1"/>
              </a:solidFill>
              <a:latin typeface="+mn-lt"/>
              <a:ea typeface="+mn-ea"/>
              <a:cs typeface="+mn-cs"/>
            </a:rPr>
            <a:t>Certificates :</a:t>
          </a:r>
          <a:endParaRPr lang="en-US" sz="1400"/>
        </a:p>
        <a:p>
          <a:pPr marL="228600" indent="-228600">
            <a:buFont typeface="+mj-lt"/>
            <a:buAutoNum type="arabicParenR"/>
          </a:pPr>
          <a:r>
            <a:rPr lang="en-US" sz="1100">
              <a:solidFill>
                <a:schemeClr val="dk1"/>
              </a:solidFill>
              <a:latin typeface="+mn-lt"/>
              <a:ea typeface="+mn-ea"/>
              <a:cs typeface="+mn-cs"/>
            </a:rPr>
            <a:t>Certified that the amount claimed in this bill has not drawn and paid previously.</a:t>
          </a:r>
          <a:endParaRPr lang="en-US"/>
        </a:p>
        <a:p>
          <a:pPr marL="228600" indent="-228600">
            <a:buFont typeface="+mj-lt"/>
            <a:buAutoNum type="arabicParenR"/>
          </a:pPr>
          <a:r>
            <a:rPr lang="en-US" sz="1100">
              <a:solidFill>
                <a:schemeClr val="dk1"/>
              </a:solidFill>
              <a:latin typeface="+mn-lt"/>
              <a:ea typeface="+mn-ea"/>
              <a:cs typeface="+mn-cs"/>
            </a:rPr>
            <a:t>Necessary entries are recorded in the SR of the individual.                                                                                                                            </a:t>
          </a:r>
          <a:endParaRPr lang="en-US"/>
        </a:p>
        <a:p>
          <a:r>
            <a:rPr lang="en-US" sz="1400">
              <a:ln>
                <a:noFill/>
              </a:ln>
              <a:solidFill>
                <a:schemeClr val="dk1"/>
              </a:solidFill>
            </a:rPr>
            <a:t>Enclosers</a:t>
          </a:r>
          <a:r>
            <a:rPr lang="en-US" sz="1200">
              <a:ln>
                <a:noFill/>
              </a:ln>
              <a:solidFill>
                <a:schemeClr val="dk1"/>
              </a:solidFill>
            </a:rPr>
            <a:t> :</a:t>
          </a:r>
        </a:p>
        <a:p>
          <a:pPr marL="228600" indent="-228600">
            <a:buFont typeface="+mj-lt"/>
            <a:buAutoNum type="arabicParenR"/>
          </a:pPr>
          <a:r>
            <a:rPr lang="en-US" sz="1100">
              <a:ln>
                <a:noFill/>
              </a:ln>
              <a:solidFill>
                <a:schemeClr val="dk1"/>
              </a:solidFill>
            </a:rPr>
            <a:t>Proceedings.</a:t>
          </a:r>
        </a:p>
        <a:p>
          <a:pPr marL="228600" indent="-228600">
            <a:buFont typeface="+mj-lt"/>
            <a:buAutoNum type="arabicParenR"/>
          </a:pPr>
          <a:r>
            <a:rPr lang="en-US" sz="1100">
              <a:ln>
                <a:noFill/>
              </a:ln>
              <a:solidFill>
                <a:schemeClr val="dk1"/>
              </a:solidFill>
            </a:rPr>
            <a:t>Calculation</a:t>
          </a:r>
          <a:r>
            <a:rPr lang="en-US" sz="1100" baseline="0">
              <a:ln>
                <a:noFill/>
              </a:ln>
              <a:solidFill>
                <a:schemeClr val="dk1"/>
              </a:solidFill>
            </a:rPr>
            <a:t> Sheet.</a:t>
          </a:r>
          <a:endParaRPr lang="en-US" sz="1100">
            <a:ln>
              <a:noFill/>
            </a:ln>
            <a:solidFill>
              <a:schemeClr val="dk1"/>
            </a:solidFill>
          </a:endParaRPr>
        </a:p>
      </xdr:txBody>
    </xdr:sp>
    <xdr:clientData/>
  </xdr:oneCellAnchor>
  <xdr:twoCellAnchor>
    <xdr:from>
      <xdr:col>10</xdr:col>
      <xdr:colOff>47626</xdr:colOff>
      <xdr:row>2</xdr:row>
      <xdr:rowOff>533400</xdr:rowOff>
    </xdr:from>
    <xdr:to>
      <xdr:col>10</xdr:col>
      <xdr:colOff>952500</xdr:colOff>
      <xdr:row>4</xdr:row>
      <xdr:rowOff>66675</xdr:rowOff>
    </xdr:to>
    <xdr:sp macro="[1]!RoundedRectangle1_Click" textlink="">
      <xdr:nvSpPr>
        <xdr:cNvPr id="3" name="Rounded Rectangle 2">
          <a:hlinkClick xmlns:r="http://schemas.openxmlformats.org/officeDocument/2006/relationships" r:id="rId1" tooltip="Return to Data Page"/>
        </xdr:cNvPr>
        <xdr:cNvSpPr/>
      </xdr:nvSpPr>
      <xdr:spPr>
        <a:xfrm>
          <a:off x="6953251" y="1057275"/>
          <a:ext cx="904874" cy="314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171450</xdr:colOff>
      <xdr:row>39</xdr:row>
      <xdr:rowOff>57150</xdr:rowOff>
    </xdr:from>
    <xdr:to>
      <xdr:col>2</xdr:col>
      <xdr:colOff>57150</xdr:colOff>
      <xdr:row>43</xdr:row>
      <xdr:rowOff>28575</xdr:rowOff>
    </xdr:to>
    <xdr:sp macro="" textlink="">
      <xdr:nvSpPr>
        <xdr:cNvPr id="2" name="Oval 1"/>
        <xdr:cNvSpPr>
          <a:spLocks noChangeArrowheads="1"/>
        </xdr:cNvSpPr>
      </xdr:nvSpPr>
      <xdr:spPr bwMode="auto">
        <a:xfrm>
          <a:off x="504825" y="7038975"/>
          <a:ext cx="666750" cy="619125"/>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DDO</a:t>
          </a:r>
        </a:p>
        <a:p>
          <a:pPr algn="l" rtl="0">
            <a:defRPr sz="1000"/>
          </a:pPr>
          <a:r>
            <a:rPr lang="en-US" sz="1000" b="0" i="0" u="none" strike="noStrike" baseline="0">
              <a:solidFill>
                <a:srgbClr val="000000"/>
              </a:solidFill>
              <a:latin typeface="Arial"/>
              <a:cs typeface="Arial"/>
            </a:rPr>
            <a:t>  Seal</a:t>
          </a:r>
        </a:p>
      </xdr:txBody>
    </xdr:sp>
    <xdr:clientData/>
  </xdr:twoCellAnchor>
  <xdr:twoCellAnchor>
    <xdr:from>
      <xdr:col>23</xdr:col>
      <xdr:colOff>19050</xdr:colOff>
      <xdr:row>39</xdr:row>
      <xdr:rowOff>28575</xdr:rowOff>
    </xdr:from>
    <xdr:to>
      <xdr:col>32</xdr:col>
      <xdr:colOff>66675</xdr:colOff>
      <xdr:row>42</xdr:row>
      <xdr:rowOff>152400</xdr:rowOff>
    </xdr:to>
    <xdr:sp macro="" textlink="">
      <xdr:nvSpPr>
        <xdr:cNvPr id="3" name="Oval 2"/>
        <xdr:cNvSpPr>
          <a:spLocks noChangeArrowheads="1"/>
        </xdr:cNvSpPr>
      </xdr:nvSpPr>
      <xdr:spPr bwMode="auto">
        <a:xfrm>
          <a:off x="4324350" y="7010400"/>
          <a:ext cx="762000" cy="609600"/>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Treasury </a:t>
          </a:r>
        </a:p>
        <a:p>
          <a:pPr algn="l" rtl="0">
            <a:defRPr sz="1000"/>
          </a:pPr>
          <a:r>
            <a:rPr lang="en-US" sz="1000" b="0" i="0" u="none" strike="noStrike" baseline="0">
              <a:solidFill>
                <a:srgbClr val="000000"/>
              </a:solidFill>
              <a:latin typeface="Arial"/>
              <a:cs typeface="Arial"/>
            </a:rPr>
            <a:t>   Seal</a:t>
          </a:r>
        </a:p>
      </xdr:txBody>
    </xdr:sp>
    <xdr:clientData/>
  </xdr:twoCellAnchor>
  <xdr:twoCellAnchor>
    <xdr:from>
      <xdr:col>48</xdr:col>
      <xdr:colOff>38100</xdr:colOff>
      <xdr:row>3</xdr:row>
      <xdr:rowOff>133350</xdr:rowOff>
    </xdr:from>
    <xdr:to>
      <xdr:col>48</xdr:col>
      <xdr:colOff>866775</xdr:colOff>
      <xdr:row>5</xdr:row>
      <xdr:rowOff>38100</xdr:rowOff>
    </xdr:to>
    <xdr:sp macro="[1]!RoundedRectangle1_Click" textlink="">
      <xdr:nvSpPr>
        <xdr:cNvPr id="4" name="Rounded Rectangle 3">
          <a:hlinkClick xmlns:r="http://schemas.openxmlformats.org/officeDocument/2006/relationships" r:id="rId1" tooltip="Return to Data Page"/>
        </xdr:cNvPr>
        <xdr:cNvSpPr/>
      </xdr:nvSpPr>
      <xdr:spPr>
        <a:xfrm>
          <a:off x="11515725" y="866775"/>
          <a:ext cx="828675" cy="314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b="1">
              <a:solidFill>
                <a:srgbClr val="FFC000"/>
              </a:solidFill>
            </a:rPr>
            <a:t>DATA</a:t>
          </a:r>
          <a:endParaRPr lang="en-US" sz="1600" b="1">
            <a:solidFill>
              <a:srgbClr val="FFC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WINXP/My%20Documents/Downloads/GIS%20Final%20Payment%20Software-raj.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New%20Folder\SRRZPHS%20Nuzvid\FR%2022(B)%20MOD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ata"/>
      <sheetName val="Proceedings"/>
      <sheetName val="Calculation sheet"/>
      <sheetName val="ANNEXURE C"/>
      <sheetName val="Annexure C (back page)"/>
      <sheetName val="APTC Form 40-(P)"/>
      <sheetName val="APTC Form 40-(P)back page"/>
      <sheetName val="APTC Form 40 (I)"/>
      <sheetName val="APTC Form 40 back page (I)"/>
      <sheetName val="Paper Token101 (I)"/>
      <sheetName val="GIS Final Payment Software-raj"/>
    </sheetNames>
    <definedNames>
      <definedName name="RoundedRectangle1_Click"/>
    </definedNames>
    <sheetDataSet>
      <sheetData sheetId="0">
        <row r="17">
          <cell r="C17" t="str">
            <v>DTO, Kakinada</v>
          </cell>
        </row>
        <row r="26">
          <cell r="C26" t="str">
            <v>SBI, Try. Branch, Kakinada</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ata"/>
      <sheetName val="47 cover page"/>
      <sheetName val="refixation proceedins"/>
      <sheetName val="FR 22 (a)(i) proceedings"/>
      <sheetName val="fr22(B) Proceedings"/>
      <sheetName val="Data (2)"/>
      <sheetName val="47 back page"/>
      <sheetName val="PF Shed"/>
      <sheetName val="Annexure I"/>
      <sheetName val="Annexure II"/>
      <sheetName val="Refixation bill 1"/>
      <sheetName val="101"/>
      <sheetName val="Paper Token"/>
      <sheetName val="aptc 49"/>
      <sheetName val="2 steps bill"/>
      <sheetName val="3 steps bill"/>
    </sheetNames>
    <sheetDataSet>
      <sheetData sheetId="0"/>
      <sheetData sheetId="1"/>
      <sheetData sheetId="2"/>
      <sheetData sheetId="3"/>
      <sheetData sheetId="4"/>
      <sheetData sheetId="5"/>
      <sheetData sheetId="6"/>
      <sheetData sheetId="7"/>
      <sheetData sheetId="8">
        <row r="9">
          <cell r="E9">
            <v>14530</v>
          </cell>
        </row>
        <row r="30">
          <cell r="E30">
            <v>691</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S41"/>
  <sheetViews>
    <sheetView showGridLines="0" tabSelected="1" topLeftCell="A13" workbookViewId="0">
      <selection activeCell="D22" sqref="D22"/>
    </sheetView>
  </sheetViews>
  <sheetFormatPr defaultColWidth="0" defaultRowHeight="15" zeroHeight="1"/>
  <cols>
    <col min="1" max="1" width="3.85546875" style="158" customWidth="1"/>
    <col min="2" max="2" width="41.28515625" style="131" customWidth="1"/>
    <col min="3" max="3" width="9.42578125" style="131" customWidth="1"/>
    <col min="4" max="4" width="48.5703125" style="131" customWidth="1"/>
    <col min="5" max="5" width="4.42578125" style="158" customWidth="1"/>
    <col min="6" max="6" width="20" style="131" customWidth="1"/>
    <col min="7" max="7" width="10.42578125" style="131" hidden="1"/>
    <col min="8" max="8" width="5" style="131" hidden="1"/>
    <col min="9" max="9" width="8.42578125" style="131" hidden="1"/>
    <col min="10" max="10" width="10.42578125" style="131" hidden="1"/>
    <col min="11" max="11" width="7.140625" style="131" hidden="1"/>
    <col min="12" max="13" width="5" style="131" hidden="1"/>
    <col min="14" max="14" width="22.7109375" style="131" hidden="1"/>
    <col min="15" max="15" width="22.140625" style="131" hidden="1"/>
    <col min="16" max="17" width="5" style="131" hidden="1"/>
    <col min="18" max="18" width="31" style="131" hidden="1"/>
    <col min="19" max="19" width="5" style="131" hidden="1"/>
    <col min="20" max="16384" width="9.140625" style="131" hidden="1"/>
  </cols>
  <sheetData>
    <row r="1" spans="1:19" ht="21.75" customHeight="1" thickBot="1">
      <c r="B1" s="158"/>
      <c r="C1" s="158"/>
      <c r="D1" s="158"/>
    </row>
    <row r="2" spans="1:19" ht="32.25" customHeight="1" thickTop="1" thickBot="1">
      <c r="B2" s="319" t="s">
        <v>149</v>
      </c>
      <c r="C2" s="319"/>
      <c r="D2" s="320"/>
    </row>
    <row r="3" spans="1:19" ht="46.5" customHeight="1" thickTop="1" thickBot="1">
      <c r="B3" s="320"/>
      <c r="C3" s="320"/>
      <c r="D3" s="320"/>
      <c r="G3" s="131">
        <v>1</v>
      </c>
      <c r="H3" s="131">
        <v>86</v>
      </c>
    </row>
    <row r="4" spans="1:19" s="156" customFormat="1" ht="23.25" customHeight="1" thickTop="1" thickBot="1">
      <c r="A4" s="159"/>
      <c r="B4" s="281" t="s">
        <v>214</v>
      </c>
      <c r="C4" s="282" t="s">
        <v>213</v>
      </c>
      <c r="D4" s="283" t="s">
        <v>218</v>
      </c>
      <c r="E4" s="159"/>
      <c r="G4" s="156">
        <v>2</v>
      </c>
      <c r="H4" s="156">
        <v>181</v>
      </c>
    </row>
    <row r="5" spans="1:19" s="156" customFormat="1" ht="23.25" customHeight="1" thickTop="1" thickBot="1">
      <c r="A5" s="159"/>
      <c r="B5" s="281" t="s">
        <v>0</v>
      </c>
      <c r="C5" s="282"/>
      <c r="D5" s="283" t="s">
        <v>223</v>
      </c>
      <c r="E5" s="159"/>
      <c r="G5" s="156">
        <v>3</v>
      </c>
      <c r="H5" s="156">
        <v>286</v>
      </c>
    </row>
    <row r="6" spans="1:19" s="156" customFormat="1" ht="23.25" customHeight="1" thickTop="1" thickBot="1">
      <c r="A6" s="159"/>
      <c r="B6" s="281" t="s">
        <v>148</v>
      </c>
      <c r="C6" s="282"/>
      <c r="D6" s="284" t="s">
        <v>224</v>
      </c>
      <c r="E6" s="159"/>
      <c r="G6" s="156">
        <v>4</v>
      </c>
      <c r="H6" s="156">
        <v>402</v>
      </c>
    </row>
    <row r="7" spans="1:19" s="156" customFormat="1" ht="23.25" customHeight="1" thickTop="1" thickBot="1">
      <c r="A7" s="159"/>
      <c r="B7" s="281" t="s">
        <v>134</v>
      </c>
      <c r="C7" s="282"/>
      <c r="D7" s="283" t="s">
        <v>216</v>
      </c>
      <c r="E7" s="159"/>
      <c r="G7" s="156">
        <v>5</v>
      </c>
      <c r="H7" s="156">
        <v>530</v>
      </c>
      <c r="J7" s="156" t="str">
        <f>DAY(D8)&amp;"-"&amp;MONTH(D8)&amp;"-"&amp;YEAR(D8)</f>
        <v>31-12-2025</v>
      </c>
    </row>
    <row r="8" spans="1:19" s="156" customFormat="1" ht="23.25" customHeight="1" thickTop="1" thickBot="1">
      <c r="A8" s="159"/>
      <c r="B8" s="281" t="s">
        <v>133</v>
      </c>
      <c r="C8" s="282"/>
      <c r="D8" s="285">
        <v>46022</v>
      </c>
      <c r="E8" s="159"/>
      <c r="G8" s="156">
        <v>6</v>
      </c>
      <c r="H8" s="156">
        <v>669</v>
      </c>
    </row>
    <row r="9" spans="1:19" ht="37.5" thickTop="1" thickBot="1">
      <c r="B9" s="286" t="s">
        <v>135</v>
      </c>
      <c r="C9" s="282"/>
      <c r="D9" s="283"/>
      <c r="G9" s="131">
        <v>7</v>
      </c>
      <c r="H9" s="131">
        <v>822</v>
      </c>
    </row>
    <row r="10" spans="1:19" ht="37.5" thickTop="1" thickBot="1">
      <c r="B10" s="286" t="s">
        <v>136</v>
      </c>
      <c r="C10" s="287"/>
      <c r="D10" s="285"/>
      <c r="G10" s="131">
        <v>8</v>
      </c>
      <c r="H10" s="131">
        <v>990</v>
      </c>
    </row>
    <row r="11" spans="1:19" s="156" customFormat="1" ht="33" customHeight="1" thickTop="1" thickBot="1">
      <c r="A11" s="159"/>
      <c r="B11" s="281" t="s">
        <v>12</v>
      </c>
      <c r="C11" s="282"/>
      <c r="D11" s="288">
        <v>10</v>
      </c>
      <c r="E11" s="159"/>
      <c r="G11" s="156">
        <v>9</v>
      </c>
      <c r="H11" s="156">
        <v>1179</v>
      </c>
      <c r="I11" s="156" t="str">
        <f>DAY(B14)&amp;"-"&amp;MONTH(B14)&amp;"-"&amp;YEAR(B14)</f>
        <v>1-5-1980</v>
      </c>
      <c r="J11" s="156" t="str">
        <f>DAY(D14)&amp;"-"&amp;MONTH(D14)&amp;"-"&amp;YEAR(D14)</f>
        <v>31-10-1984</v>
      </c>
      <c r="N11" s="279">
        <f>(YEAR(J11)-YEAR(I11))*12+MONTH(J11)-MONTH(I11)+1</f>
        <v>54</v>
      </c>
    </row>
    <row r="12" spans="1:19" ht="22.5" thickTop="1" thickBot="1">
      <c r="B12" s="318" t="s">
        <v>1</v>
      </c>
      <c r="C12" s="318"/>
      <c r="D12" s="318"/>
      <c r="G12" s="131">
        <v>10</v>
      </c>
      <c r="H12" s="131">
        <v>1388</v>
      </c>
    </row>
    <row r="13" spans="1:19" ht="16.5" thickTop="1" thickBot="1">
      <c r="B13" s="289" t="s">
        <v>2</v>
      </c>
      <c r="C13" s="290"/>
      <c r="D13" s="291" t="s">
        <v>3</v>
      </c>
      <c r="H13" s="131">
        <v>1</v>
      </c>
      <c r="I13" s="131">
        <v>2</v>
      </c>
      <c r="J13" s="131">
        <v>3</v>
      </c>
      <c r="K13" s="131">
        <v>4</v>
      </c>
      <c r="L13" s="131">
        <v>5</v>
      </c>
      <c r="M13" s="131">
        <v>6</v>
      </c>
      <c r="N13" s="131">
        <v>7</v>
      </c>
      <c r="O13" s="131">
        <v>8</v>
      </c>
      <c r="P13" s="131">
        <v>9</v>
      </c>
      <c r="Q13" s="131">
        <v>10</v>
      </c>
      <c r="R13" s="131">
        <v>11</v>
      </c>
      <c r="S13" s="131">
        <v>12</v>
      </c>
    </row>
    <row r="14" spans="1:19" s="156" customFormat="1" ht="24" customHeight="1" thickTop="1" thickBot="1">
      <c r="A14" s="159"/>
      <c r="B14" s="292">
        <v>29342</v>
      </c>
      <c r="C14" s="293"/>
      <c r="D14" s="294">
        <v>30986</v>
      </c>
      <c r="E14" s="159"/>
      <c r="H14" s="156">
        <f>10.5*H13</f>
        <v>10.5</v>
      </c>
      <c r="I14" s="156">
        <f>10.5+H14</f>
        <v>21</v>
      </c>
      <c r="J14" s="156">
        <f t="shared" ref="J14:S14" si="0">10.5+I14</f>
        <v>31.5</v>
      </c>
      <c r="K14" s="156">
        <f t="shared" si="0"/>
        <v>42</v>
      </c>
      <c r="L14" s="156">
        <f t="shared" si="0"/>
        <v>52.5</v>
      </c>
      <c r="M14" s="156">
        <f t="shared" si="0"/>
        <v>63</v>
      </c>
      <c r="N14" s="156">
        <f t="shared" si="0"/>
        <v>73.5</v>
      </c>
      <c r="O14" s="156">
        <f>10.5+N14</f>
        <v>84</v>
      </c>
      <c r="P14" s="156">
        <f t="shared" si="0"/>
        <v>94.5</v>
      </c>
      <c r="Q14" s="156">
        <f t="shared" si="0"/>
        <v>105</v>
      </c>
      <c r="R14" s="156">
        <f t="shared" si="0"/>
        <v>115.5</v>
      </c>
      <c r="S14" s="156">
        <f t="shared" si="0"/>
        <v>126</v>
      </c>
    </row>
    <row r="15" spans="1:19" s="157" customFormat="1" ht="21.75" customHeight="1" thickTop="1" thickBot="1">
      <c r="A15" s="160"/>
      <c r="B15" s="295" t="s">
        <v>13</v>
      </c>
      <c r="C15" s="296"/>
      <c r="D15" s="297">
        <f>N11</f>
        <v>54</v>
      </c>
      <c r="E15" s="160"/>
    </row>
    <row r="16" spans="1:19" ht="22.5" thickTop="1" thickBot="1">
      <c r="B16" s="318" t="s">
        <v>110</v>
      </c>
      <c r="C16" s="318"/>
      <c r="D16" s="318"/>
      <c r="H16" s="131">
        <f t="shared" ref="H16:S16" si="1">ROUND(H14*12/100/12,2)</f>
        <v>0.11</v>
      </c>
      <c r="I16" s="131">
        <f t="shared" si="1"/>
        <v>0.21</v>
      </c>
      <c r="J16" s="131">
        <f t="shared" si="1"/>
        <v>0.32</v>
      </c>
      <c r="K16" s="131">
        <f t="shared" si="1"/>
        <v>0.42</v>
      </c>
      <c r="L16" s="131">
        <f t="shared" si="1"/>
        <v>0.53</v>
      </c>
      <c r="M16" s="131">
        <f t="shared" si="1"/>
        <v>0.63</v>
      </c>
      <c r="N16" s="131">
        <f t="shared" si="1"/>
        <v>0.74</v>
      </c>
      <c r="O16" s="131">
        <f t="shared" si="1"/>
        <v>0.84</v>
      </c>
      <c r="P16" s="131">
        <f t="shared" si="1"/>
        <v>0.95</v>
      </c>
      <c r="Q16" s="131">
        <f t="shared" si="1"/>
        <v>1.05</v>
      </c>
      <c r="R16" s="131">
        <f t="shared" si="1"/>
        <v>1.1599999999999999</v>
      </c>
      <c r="S16" s="131">
        <f t="shared" si="1"/>
        <v>1.26</v>
      </c>
    </row>
    <row r="17" spans="2:18" ht="21.75" thickTop="1" thickBot="1">
      <c r="B17" s="298" t="s">
        <v>111</v>
      </c>
      <c r="C17" s="299"/>
      <c r="D17" s="300" t="s">
        <v>219</v>
      </c>
    </row>
    <row r="18" spans="2:18" ht="21.75" thickTop="1" thickBot="1">
      <c r="B18" s="301" t="s">
        <v>126</v>
      </c>
      <c r="C18" s="282" t="s">
        <v>213</v>
      </c>
      <c r="D18" s="300" t="s">
        <v>220</v>
      </c>
      <c r="G18" s="132">
        <v>34639</v>
      </c>
      <c r="H18" s="131">
        <f>ROUND(H14+ROUND(H14*12/100/12,0),0)</f>
        <v>11</v>
      </c>
      <c r="I18" s="131">
        <f>ROUND(H16*2+I14+I16,0)</f>
        <v>21</v>
      </c>
      <c r="J18" s="131">
        <f>ROUND(H16*3+I16*2+J14+J16,0)</f>
        <v>33</v>
      </c>
      <c r="K18" s="131">
        <f>ROUND(K14+ROUND(K14*12/100/12,0)+J16+(I16*2)+(H16*3),0)</f>
        <v>43</v>
      </c>
      <c r="L18" s="131">
        <f>ROUND(L14+ROUND(L14*12/100/12,0)+K16+(J16*2)+(I16*3),0)</f>
        <v>55</v>
      </c>
      <c r="M18" s="131">
        <f>ROUND(M14+ROUND(M14*12/100/12,2),0)</f>
        <v>64</v>
      </c>
      <c r="N18" s="131">
        <f>ROUND(N14+ROUND(N14*12/100/12,2),0)</f>
        <v>74</v>
      </c>
      <c r="O18" s="131">
        <f>ROUND(O14+ROUND(O14*12/100/12,2),0)</f>
        <v>85</v>
      </c>
    </row>
    <row r="19" spans="2:18" ht="21.75" thickTop="1" thickBot="1">
      <c r="B19" s="298" t="s">
        <v>112</v>
      </c>
      <c r="C19" s="299"/>
      <c r="D19" s="316" t="s">
        <v>221</v>
      </c>
    </row>
    <row r="20" spans="2:18" ht="21.75" thickTop="1" thickBot="1">
      <c r="B20" s="302" t="s">
        <v>147</v>
      </c>
      <c r="C20" s="303"/>
      <c r="D20" s="300" t="s">
        <v>222</v>
      </c>
    </row>
    <row r="21" spans="2:18" ht="21.75" thickTop="1" thickBot="1">
      <c r="B21" s="302" t="s">
        <v>142</v>
      </c>
      <c r="C21" s="303"/>
      <c r="D21" s="300" t="s">
        <v>215</v>
      </c>
    </row>
    <row r="22" spans="2:18" ht="21.75" thickTop="1" thickBot="1">
      <c r="B22" s="302" t="s">
        <v>143</v>
      </c>
      <c r="C22" s="303"/>
      <c r="D22" s="304">
        <f ca="1">TODAY()</f>
        <v>46064</v>
      </c>
      <c r="J22" s="131" t="str">
        <f ca="1">DAY(D22)&amp;"-"&amp;MONTH(D22)&amp;"-"&amp;YEAR(D22)</f>
        <v>11-2-2026</v>
      </c>
      <c r="L22" s="244">
        <v>1</v>
      </c>
      <c r="M22" s="244">
        <v>1</v>
      </c>
      <c r="N22" s="244" t="str">
        <f>VLOOKUP(M22,M23:N25,2,0)</f>
        <v>Sri.</v>
      </c>
      <c r="O22" s="131" t="str">
        <f>D18</f>
        <v>N.Prameswar Rao</v>
      </c>
      <c r="R22" s="246" t="str">
        <f>CONCATENATE(N22," ",O22)</f>
        <v>Sri. N.Prameswar Rao</v>
      </c>
    </row>
    <row r="23" spans="2:18" ht="21.75" thickTop="1" thickBot="1">
      <c r="B23" s="305" t="s">
        <v>113</v>
      </c>
      <c r="C23" s="306"/>
      <c r="D23" s="307" t="s">
        <v>217</v>
      </c>
      <c r="L23" s="244"/>
      <c r="M23" s="244">
        <v>1</v>
      </c>
      <c r="N23" s="244" t="s">
        <v>213</v>
      </c>
      <c r="R23" s="246" t="str">
        <f>CONCATENATE(N22," ",N26)</f>
        <v>Sri. M. Subrahmanyam</v>
      </c>
    </row>
    <row r="24" spans="2:18" ht="21.75" thickTop="1" thickBot="1">
      <c r="B24" s="305" t="s">
        <v>114</v>
      </c>
      <c r="C24" s="306"/>
      <c r="D24" s="308" t="s">
        <v>228</v>
      </c>
      <c r="G24" s="131" t="e">
        <f>MONTH(D24)</f>
        <v>#VALUE!</v>
      </c>
      <c r="H24" s="131" t="e">
        <f>YEAR(D24)</f>
        <v>#VALUE!</v>
      </c>
      <c r="L24" s="244" t="str">
        <f>VLOOKUP(L22,M23:N25,2)</f>
        <v>Sri.</v>
      </c>
      <c r="M24" s="244">
        <v>2</v>
      </c>
      <c r="N24" s="244" t="s">
        <v>211</v>
      </c>
      <c r="O24" s="131">
        <f>D9</f>
        <v>0</v>
      </c>
      <c r="R24" s="246" t="str">
        <f>CONCATENATE(N22," ",O24)</f>
        <v>Sri. 0</v>
      </c>
    </row>
    <row r="25" spans="2:18" ht="21.75" thickTop="1" thickBot="1">
      <c r="B25" s="305" t="s">
        <v>115</v>
      </c>
      <c r="C25" s="306"/>
      <c r="D25" s="307"/>
      <c r="L25" s="245"/>
      <c r="M25" s="244">
        <v>3</v>
      </c>
      <c r="N25" s="244" t="s">
        <v>212</v>
      </c>
    </row>
    <row r="26" spans="2:18" ht="21.75" thickTop="1" thickBot="1">
      <c r="B26" s="305" t="s">
        <v>116</v>
      </c>
      <c r="C26" s="306"/>
      <c r="D26" s="309" t="s">
        <v>225</v>
      </c>
      <c r="L26" s="244"/>
      <c r="M26" s="244"/>
      <c r="N26" s="244" t="str">
        <f>D4</f>
        <v>M. Subrahmanyam</v>
      </c>
    </row>
    <row r="27" spans="2:18" ht="21.75" hidden="1" thickTop="1" thickBot="1">
      <c r="B27" s="305" t="s">
        <v>30</v>
      </c>
      <c r="C27" s="306"/>
      <c r="D27" s="310">
        <v>2406011011103010</v>
      </c>
    </row>
    <row r="28" spans="2:18" ht="21.75" thickTop="1" thickBot="1">
      <c r="B28" s="305" t="s">
        <v>118</v>
      </c>
      <c r="C28" s="306"/>
      <c r="D28" s="300" t="s">
        <v>222</v>
      </c>
    </row>
    <row r="29" spans="2:18" s="158" customFormat="1" ht="24.75" customHeight="1" thickTop="1"/>
    <row r="30" spans="2:18" hidden="1"/>
    <row r="31" spans="2:18" hidden="1"/>
    <row r="32" spans="2:18" hidden="1"/>
    <row r="33" spans="11:11" hidden="1">
      <c r="K33"/>
    </row>
    <row r="34" spans="11:11" hidden="1">
      <c r="K34"/>
    </row>
    <row r="35" spans="11:11" hidden="1">
      <c r="K35"/>
    </row>
    <row r="36" spans="11:11" hidden="1">
      <c r="K36"/>
    </row>
    <row r="37" spans="11:11" hidden="1">
      <c r="K37"/>
    </row>
    <row r="38" spans="11:11" hidden="1">
      <c r="K38"/>
    </row>
    <row r="39" spans="11:11" hidden="1">
      <c r="K39"/>
    </row>
    <row r="40" spans="11:11" hidden="1">
      <c r="K40"/>
    </row>
    <row r="41" spans="11:11" hidden="1">
      <c r="K41"/>
    </row>
  </sheetData>
  <sheetProtection password="D590" sheet="1" objects="1" scenarios="1"/>
  <protectedRanges>
    <protectedRange sqref="C17:D28" name="Range3"/>
    <protectedRange sqref="C4:D11" name="Range1"/>
    <protectedRange sqref="C14:D15" name="Range2"/>
  </protectedRanges>
  <mergeCells count="3">
    <mergeCell ref="B12:D12"/>
    <mergeCell ref="B16:D16"/>
    <mergeCell ref="B2:D3"/>
  </mergeCells>
  <dataValidations count="6">
    <dataValidation allowBlank="1" showInputMessage="1" showErrorMessage="1" prompt="DDO Designation" sqref="D19"/>
    <dataValidation type="list" allowBlank="1" showInputMessage="1" showErrorMessage="1" prompt="For Salaries paid in Non-plan 2406010010003010 , for Slaries paid in Plan  240601101103010" sqref="D27">
      <formula1>"2406010010003010, 2406011011103010"</formula1>
    </dataValidation>
    <dataValidation type="list" allowBlank="1" showInputMessage="1" showErrorMessage="1" prompt="Please Select any One : Retrired Case (or) Death Case" sqref="D7">
      <formula1>"Retired Case, Death Case"</formula1>
    </dataValidation>
    <dataValidation type="list" allowBlank="1" showInputMessage="1" showErrorMessage="1" sqref="C4 C18 C9">
      <formula1>$N$23:$N$25</formula1>
    </dataValidation>
    <dataValidation allowBlank="1" showInputMessage="1" showErrorMessage="1" prompt="If Death case Pl. type Nominee name" sqref="D9"/>
    <dataValidation allowBlank="1" showInputMessage="1" showErrorMessage="1" prompt="If death case please fill nominee relation with employee" sqref="D10"/>
  </dataValidations>
  <pageMargins left="0.24" right="0.36" top="0.47"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sheetPr codeName="Sheet2"/>
  <dimension ref="A1:AG59"/>
  <sheetViews>
    <sheetView showGridLines="0" workbookViewId="0">
      <selection activeCell="A6" sqref="A6"/>
    </sheetView>
  </sheetViews>
  <sheetFormatPr defaultColWidth="0" defaultRowHeight="15" zeroHeight="1"/>
  <cols>
    <col min="1" max="1" width="12.5703125" style="117" customWidth="1"/>
    <col min="2" max="2" width="13.140625" style="117" customWidth="1"/>
    <col min="3" max="3" width="11.7109375" style="98" customWidth="1"/>
    <col min="4" max="4" width="11.28515625" style="98" customWidth="1"/>
    <col min="5" max="5" width="11.42578125" style="98" customWidth="1"/>
    <col min="6" max="6" width="12.7109375" style="98" customWidth="1"/>
    <col min="7" max="7" width="11" style="98" customWidth="1"/>
    <col min="8" max="8" width="35.85546875" style="98" hidden="1" customWidth="1"/>
    <col min="9" max="9" width="13.7109375" style="252" customWidth="1"/>
    <col min="10" max="10" width="8.42578125" style="98" hidden="1"/>
    <col min="11" max="11" width="9.140625" style="98" hidden="1"/>
    <col min="12" max="15" width="10.42578125" style="98" hidden="1"/>
    <col min="16" max="16" width="10.7109375" style="98" hidden="1"/>
    <col min="17" max="17" width="10.42578125" style="98" hidden="1"/>
    <col min="18" max="18" width="10.7109375" style="98" hidden="1"/>
    <col min="19" max="20" width="10.42578125" style="98" hidden="1"/>
    <col min="21" max="21" width="5.28515625" style="98" hidden="1"/>
    <col min="22" max="24" width="4" style="98" hidden="1"/>
    <col min="25" max="25" width="9.140625" style="98" hidden="1"/>
    <col min="26" max="26" width="10.42578125" style="98" hidden="1"/>
    <col min="27" max="28" width="9.140625" style="98" hidden="1"/>
    <col min="29" max="29" width="10.42578125" style="98" hidden="1"/>
    <col min="30" max="30" width="10.7109375" style="98" hidden="1"/>
    <col min="31" max="31" width="9.140625" style="98" hidden="1"/>
    <col min="32" max="32" width="15.5703125" style="98" hidden="1"/>
    <col min="33" max="33" width="10.42578125" style="98" hidden="1"/>
    <col min="34" max="16384" width="9.140625" style="98" hidden="1"/>
  </cols>
  <sheetData>
    <row r="1" spans="1:32" ht="30" customHeight="1">
      <c r="A1" s="327" t="s">
        <v>227</v>
      </c>
      <c r="B1" s="327"/>
      <c r="C1" s="327"/>
      <c r="D1" s="327"/>
      <c r="E1" s="327"/>
      <c r="F1" s="327"/>
      <c r="G1" s="327"/>
      <c r="H1" s="249"/>
      <c r="I1" s="272"/>
    </row>
    <row r="2" spans="1:32" ht="39" customHeight="1">
      <c r="A2" s="321" t="str">
        <f>"Calculation of interest on FBF subscription in respect of "&amp;IF(Data!D7="Death Case",Data!R23&amp;", "&amp;Data!D5,Data!D4&amp;", "&amp;Data!D5)&amp;" ("&amp;IF(Data!D7="Retired Case","Retired","Died")&amp;")"</f>
        <v>Calculation of interest on FBF subscription in respect of M. Subrahmanyam, Sr. Asst., (Retired)</v>
      </c>
      <c r="B2" s="321"/>
      <c r="C2" s="321"/>
      <c r="D2" s="321"/>
      <c r="E2" s="321"/>
      <c r="F2" s="321"/>
      <c r="G2" s="321"/>
      <c r="H2" s="247"/>
      <c r="I2" s="273"/>
      <c r="R2" s="99">
        <v>30986</v>
      </c>
    </row>
    <row r="3" spans="1:32" ht="19.5" customHeight="1">
      <c r="A3" s="325" t="str">
        <f>"Subscription@"&amp;Data!D11&amp;"/- from "&amp;Data!I11&amp;" to "&amp;Data!J11&amp;" i.e. "&amp;Data!D15&amp;" Months.  Total Subscription Rs."&amp;Data!D15*Data!D11&amp;"/-"</f>
        <v>Subscription@10/- from 1-5-1980 to 31-10-1984 i.e. 54 Months.  Total Subscription Rs.540/-</v>
      </c>
      <c r="B3" s="325"/>
      <c r="C3" s="325"/>
      <c r="D3" s="325"/>
      <c r="E3" s="325"/>
      <c r="F3" s="325"/>
      <c r="G3" s="325"/>
      <c r="H3" s="248"/>
      <c r="I3" s="274"/>
      <c r="L3" s="99">
        <v>30772</v>
      </c>
      <c r="M3" s="99">
        <v>31137</v>
      </c>
      <c r="N3" s="99">
        <v>31502</v>
      </c>
      <c r="O3" s="99">
        <v>36616</v>
      </c>
      <c r="P3" s="99">
        <v>36981</v>
      </c>
      <c r="Q3" s="99">
        <v>37346</v>
      </c>
      <c r="R3" s="99">
        <v>37711</v>
      </c>
      <c r="S3" s="150">
        <v>40877</v>
      </c>
      <c r="T3" s="150">
        <v>40999</v>
      </c>
    </row>
    <row r="4" spans="1:32" s="100" customFormat="1" ht="41.25" hidden="1" customHeight="1">
      <c r="C4" s="101">
        <f>Data!B14</f>
        <v>29342</v>
      </c>
      <c r="D4" s="102" t="s">
        <v>5</v>
      </c>
      <c r="E4" s="101" t="s">
        <v>11</v>
      </c>
      <c r="F4" s="103">
        <f>S15</f>
        <v>54</v>
      </c>
      <c r="G4" s="104" t="str">
        <f>"Rs."&amp;F4*Data!D11&amp;"/-"</f>
        <v>Rs.540/-</v>
      </c>
      <c r="H4" s="238"/>
      <c r="I4" s="275"/>
    </row>
    <row r="5" spans="1:32" ht="47.25" customHeight="1">
      <c r="A5" s="105" t="s">
        <v>2</v>
      </c>
      <c r="B5" s="105" t="s">
        <v>5</v>
      </c>
      <c r="C5" s="105" t="s">
        <v>10</v>
      </c>
      <c r="D5" s="105" t="s">
        <v>6</v>
      </c>
      <c r="E5" s="105" t="s">
        <v>138</v>
      </c>
      <c r="F5" s="105" t="s">
        <v>8</v>
      </c>
      <c r="G5" s="105" t="s">
        <v>4</v>
      </c>
      <c r="H5" s="239"/>
      <c r="I5" s="276"/>
      <c r="L5" s="106">
        <f>A6</f>
        <v>29342</v>
      </c>
      <c r="M5" s="107">
        <f>MONTH(L5)</f>
        <v>5</v>
      </c>
      <c r="N5" s="107">
        <f>IF(M5&gt;2,YEAR(L5)+1,YEAR(L5))</f>
        <v>1981</v>
      </c>
      <c r="O5" s="108">
        <f>DATE(N5,M5,1)</f>
        <v>29707</v>
      </c>
      <c r="P5" s="109">
        <f>O5-1</f>
        <v>29706</v>
      </c>
      <c r="Q5" s="110">
        <f>DAY(P5)</f>
        <v>30</v>
      </c>
      <c r="R5" s="111">
        <f>IF(IF(Q5=28,L5+365,L5+366)&lt;$R$2,IF(Q5=28,L5+365,L5+366),$R$2)</f>
        <v>29708</v>
      </c>
      <c r="S5" s="112">
        <f>ROUND((R5-L5)/30,0)</f>
        <v>12</v>
      </c>
      <c r="T5" s="98">
        <f>S5*Data!$D$11</f>
        <v>120</v>
      </c>
      <c r="U5" s="113">
        <f>V5/2</f>
        <v>2</v>
      </c>
      <c r="V5" s="98">
        <v>4</v>
      </c>
      <c r="W5" s="98">
        <f>IF(Data!D11=10,V5,U5)</f>
        <v>4</v>
      </c>
      <c r="X5" s="98">
        <f>ROUND(W5*S5/12,0)</f>
        <v>4</v>
      </c>
    </row>
    <row r="6" spans="1:32" s="124" customFormat="1">
      <c r="A6" s="118">
        <f>C4</f>
        <v>29342</v>
      </c>
      <c r="B6" s="118">
        <v>30986</v>
      </c>
      <c r="C6" s="119" t="s">
        <v>9</v>
      </c>
      <c r="D6" s="120">
        <f>Data!D15*Data!D11</f>
        <v>540</v>
      </c>
      <c r="E6" s="120">
        <f>X15</f>
        <v>82</v>
      </c>
      <c r="F6" s="120">
        <f>D6+E6</f>
        <v>622</v>
      </c>
      <c r="G6" s="121"/>
      <c r="H6" s="225"/>
      <c r="I6" s="277"/>
      <c r="L6" s="125">
        <f>R5</f>
        <v>29708</v>
      </c>
      <c r="M6" s="1">
        <f>MONTH(L6)</f>
        <v>5</v>
      </c>
      <c r="N6" s="1">
        <f>IF(M6&gt;2,YEAR(L6)+1,YEAR(L6))</f>
        <v>1982</v>
      </c>
      <c r="O6" s="2">
        <f t="shared" ref="O6:O14" si="0">DATE(N6,M6,1)</f>
        <v>30072</v>
      </c>
      <c r="P6" s="4">
        <f>O6-1</f>
        <v>30071</v>
      </c>
      <c r="Q6" s="5">
        <f>DAY(P6)</f>
        <v>30</v>
      </c>
      <c r="R6" s="6">
        <f t="shared" ref="R6:R14" si="1">IF(IF(Q6=28,L6+365,L6+366)&lt;$R$2,IF(Q6=28,L6+365,L6+366),$R$2)</f>
        <v>30074</v>
      </c>
      <c r="S6" s="126">
        <f t="shared" ref="S6:S13" si="2">ROUND((R6-L6)/30,0)</f>
        <v>12</v>
      </c>
      <c r="T6" s="124">
        <f>S6*Data!$D$11</f>
        <v>120</v>
      </c>
      <c r="U6" s="127">
        <f t="shared" ref="U6:U14" si="3">V6/2</f>
        <v>8</v>
      </c>
      <c r="V6" s="124">
        <v>16</v>
      </c>
      <c r="W6" s="124">
        <f>IF(Data!$D$11=10,V6-V5,U6-U5)</f>
        <v>12</v>
      </c>
      <c r="X6" s="124">
        <f t="shared" ref="X6:X14" si="4">ROUND(W6*S6/12,0)</f>
        <v>12</v>
      </c>
    </row>
    <row r="7" spans="1:32" s="124" customFormat="1">
      <c r="A7" s="118">
        <f>B6+1</f>
        <v>30987</v>
      </c>
      <c r="B7" s="118">
        <v>31137</v>
      </c>
      <c r="C7" s="152">
        <f>IF(A7&gt;Data!$D$8,0,LOOKUP(A7,$L$18:$L$34,$M$18:$M$34))</f>
        <v>10</v>
      </c>
      <c r="D7" s="120">
        <f>F6</f>
        <v>622</v>
      </c>
      <c r="E7" s="120">
        <f>ROUND(D7*C7%*J7/12,2)</f>
        <v>25.92</v>
      </c>
      <c r="F7" s="120">
        <f>D7+E7</f>
        <v>647.91999999999996</v>
      </c>
      <c r="G7" s="121"/>
      <c r="H7" s="225"/>
      <c r="I7" s="277"/>
      <c r="J7" s="124">
        <f t="shared" ref="J7:J33" si="5">ROUND((B7-A7)/30,0)</f>
        <v>5</v>
      </c>
      <c r="L7" s="125">
        <f t="shared" ref="L7:L14" si="6">R6</f>
        <v>30074</v>
      </c>
      <c r="M7" s="1">
        <f t="shared" ref="M7:M14" si="7">MONTH(L7)</f>
        <v>5</v>
      </c>
      <c r="N7" s="1">
        <f t="shared" ref="N7:N14" si="8">IF(M7&gt;2,YEAR(L7)+1,YEAR(L7))</f>
        <v>1983</v>
      </c>
      <c r="O7" s="2">
        <f t="shared" si="0"/>
        <v>30437</v>
      </c>
      <c r="P7" s="4">
        <f t="shared" ref="P7:P14" si="9">O7-1</f>
        <v>30436</v>
      </c>
      <c r="Q7" s="5">
        <f t="shared" ref="Q7:Q14" si="10">DAY(P7)</f>
        <v>30</v>
      </c>
      <c r="R7" s="6">
        <f t="shared" si="1"/>
        <v>30440</v>
      </c>
      <c r="S7" s="126">
        <f t="shared" si="2"/>
        <v>12</v>
      </c>
      <c r="T7" s="124">
        <f>S7*Data!$D$11</f>
        <v>120</v>
      </c>
      <c r="U7" s="127">
        <f t="shared" si="3"/>
        <v>18</v>
      </c>
      <c r="V7" s="124">
        <v>36</v>
      </c>
      <c r="W7" s="124">
        <f>IF(Data!$D$11=10,V7-V6,U7-U6)</f>
        <v>20</v>
      </c>
      <c r="X7" s="124">
        <f>ROUND(W7*S7/12,0)</f>
        <v>20</v>
      </c>
      <c r="Z7" s="7">
        <f>A7</f>
        <v>30987</v>
      </c>
      <c r="AA7" s="1">
        <f>MONTH(Z7)</f>
        <v>11</v>
      </c>
      <c r="AB7" s="1">
        <f>IF(AA7&gt;2,YEAR(Z7)+1,YEAR(Z7))</f>
        <v>1985</v>
      </c>
      <c r="AC7" s="2">
        <f>DATE(AB7,3,1)</f>
        <v>31107</v>
      </c>
      <c r="AD7" s="4">
        <f>AC7-1</f>
        <v>31106</v>
      </c>
      <c r="AE7" s="5">
        <f>DAY(AD7)</f>
        <v>28</v>
      </c>
      <c r="AF7" s="3">
        <f>IF(AE7=28,Z7+365,Z7+366)-1</f>
        <v>31351</v>
      </c>
    </row>
    <row r="8" spans="1:32" s="124" customFormat="1">
      <c r="A8" s="118">
        <f>B7+1</f>
        <v>31138</v>
      </c>
      <c r="B8" s="118">
        <f>AF8</f>
        <v>31502</v>
      </c>
      <c r="C8" s="152">
        <f>IF(A8&gt;Data!$D$8,0,LOOKUP(A8,$L$18:$L$34,$M$18:$M$34))</f>
        <v>10</v>
      </c>
      <c r="D8" s="120">
        <f>F7</f>
        <v>647.91999999999996</v>
      </c>
      <c r="E8" s="120">
        <f t="shared" ref="E8:E48" si="11">ROUND(D8*C8%*J8/12,2)</f>
        <v>64.790000000000006</v>
      </c>
      <c r="F8" s="120">
        <f t="shared" ref="F8:F48" si="12">D8+E8</f>
        <v>712.70999999999992</v>
      </c>
      <c r="G8" s="121"/>
      <c r="H8" s="225"/>
      <c r="I8" s="277"/>
      <c r="J8" s="124">
        <f t="shared" si="5"/>
        <v>12</v>
      </c>
      <c r="L8" s="125">
        <f t="shared" si="6"/>
        <v>30440</v>
      </c>
      <c r="M8" s="1">
        <f t="shared" si="7"/>
        <v>5</v>
      </c>
      <c r="N8" s="1">
        <f t="shared" si="8"/>
        <v>1984</v>
      </c>
      <c r="O8" s="2">
        <f t="shared" si="0"/>
        <v>30803</v>
      </c>
      <c r="P8" s="4">
        <f t="shared" si="9"/>
        <v>30802</v>
      </c>
      <c r="Q8" s="5">
        <f t="shared" si="10"/>
        <v>30</v>
      </c>
      <c r="R8" s="6">
        <f t="shared" si="1"/>
        <v>30806</v>
      </c>
      <c r="S8" s="126">
        <f t="shared" si="2"/>
        <v>12</v>
      </c>
      <c r="T8" s="124">
        <f>S8*Data!$D$11</f>
        <v>120</v>
      </c>
      <c r="U8" s="127">
        <f t="shared" si="3"/>
        <v>32</v>
      </c>
      <c r="V8" s="124">
        <v>64</v>
      </c>
      <c r="W8" s="124">
        <f>IF(Data!$D$11=10,V8-V7,U8-U7)</f>
        <v>28</v>
      </c>
      <c r="X8" s="124">
        <f t="shared" si="4"/>
        <v>28</v>
      </c>
      <c r="Z8" s="7">
        <f t="shared" ref="Z8:Z15" si="13">A8</f>
        <v>31138</v>
      </c>
      <c r="AA8" s="1">
        <f t="shared" ref="AA8:AA49" si="14">MONTH(Z8)</f>
        <v>4</v>
      </c>
      <c r="AB8" s="1">
        <f t="shared" ref="AB8:AB15" si="15">IF(AA8&gt;2,YEAR(Z8)+1,YEAR(Z8))</f>
        <v>1986</v>
      </c>
      <c r="AC8" s="2">
        <f t="shared" ref="AC8:AC27" si="16">DATE(AB8,3,1)</f>
        <v>31472</v>
      </c>
      <c r="AD8" s="4">
        <f t="shared" ref="AD8:AD27" si="17">AC8-1</f>
        <v>31471</v>
      </c>
      <c r="AE8" s="5">
        <f t="shared" ref="AE8:AE26" si="18">DAY(AD8)</f>
        <v>28</v>
      </c>
      <c r="AF8" s="3">
        <f t="shared" ref="AF8:AF32" si="19">IF(AE8=28,Z8+365,Z8+366)-1</f>
        <v>31502</v>
      </c>
    </row>
    <row r="9" spans="1:32" s="124" customFormat="1">
      <c r="A9" s="118">
        <f t="shared" ref="A9:A48" si="20">B8+1</f>
        <v>31503</v>
      </c>
      <c r="B9" s="118">
        <f t="shared" ref="B9:B15" si="21">AF9</f>
        <v>31867</v>
      </c>
      <c r="C9" s="152">
        <f>IF(A9&gt;Data!$D$8,0,LOOKUP(A9,$L$18:$L$34,$M$18:$M$34))</f>
        <v>10</v>
      </c>
      <c r="D9" s="120">
        <f t="shared" ref="D9:D48" si="22">F8</f>
        <v>712.70999999999992</v>
      </c>
      <c r="E9" s="120">
        <f t="shared" si="11"/>
        <v>71.27</v>
      </c>
      <c r="F9" s="120">
        <f t="shared" si="12"/>
        <v>783.9799999999999</v>
      </c>
      <c r="G9" s="121"/>
      <c r="H9" s="225"/>
      <c r="I9" s="277"/>
      <c r="J9" s="124">
        <f t="shared" si="5"/>
        <v>12</v>
      </c>
      <c r="L9" s="125">
        <f t="shared" si="6"/>
        <v>30806</v>
      </c>
      <c r="M9" s="1">
        <f t="shared" si="7"/>
        <v>5</v>
      </c>
      <c r="N9" s="1">
        <f t="shared" si="8"/>
        <v>1985</v>
      </c>
      <c r="O9" s="2">
        <f t="shared" si="0"/>
        <v>31168</v>
      </c>
      <c r="P9" s="4">
        <f t="shared" si="9"/>
        <v>31167</v>
      </c>
      <c r="Q9" s="5">
        <f t="shared" si="10"/>
        <v>30</v>
      </c>
      <c r="R9" s="6">
        <f t="shared" si="1"/>
        <v>30986</v>
      </c>
      <c r="S9" s="126">
        <f t="shared" si="2"/>
        <v>6</v>
      </c>
      <c r="T9" s="124">
        <f>S9*Data!$D$11</f>
        <v>60</v>
      </c>
      <c r="U9" s="127">
        <f t="shared" si="3"/>
        <v>50</v>
      </c>
      <c r="V9" s="124">
        <v>100</v>
      </c>
      <c r="W9" s="124">
        <f>IF(Data!$D$11=10,V9-V8,U9-U8)</f>
        <v>36</v>
      </c>
      <c r="X9" s="124">
        <f t="shared" si="4"/>
        <v>18</v>
      </c>
      <c r="Z9" s="7">
        <f t="shared" si="13"/>
        <v>31503</v>
      </c>
      <c r="AA9" s="1">
        <f t="shared" si="14"/>
        <v>4</v>
      </c>
      <c r="AB9" s="1">
        <f t="shared" si="15"/>
        <v>1987</v>
      </c>
      <c r="AC9" s="2">
        <f t="shared" si="16"/>
        <v>31837</v>
      </c>
      <c r="AD9" s="4">
        <f t="shared" si="17"/>
        <v>31836</v>
      </c>
      <c r="AE9" s="5">
        <f t="shared" si="18"/>
        <v>28</v>
      </c>
      <c r="AF9" s="3">
        <f t="shared" si="19"/>
        <v>31867</v>
      </c>
    </row>
    <row r="10" spans="1:32" s="124" customFormat="1">
      <c r="A10" s="118">
        <f t="shared" si="20"/>
        <v>31868</v>
      </c>
      <c r="B10" s="118">
        <f t="shared" si="21"/>
        <v>32233</v>
      </c>
      <c r="C10" s="152">
        <f>IF(A10&gt;Data!$D$8,0,LOOKUP(A10,$L$18:$L$34,$M$18:$M$34))</f>
        <v>10</v>
      </c>
      <c r="D10" s="120">
        <f t="shared" si="22"/>
        <v>783.9799999999999</v>
      </c>
      <c r="E10" s="120">
        <f t="shared" si="11"/>
        <v>78.400000000000006</v>
      </c>
      <c r="F10" s="120">
        <f t="shared" si="12"/>
        <v>862.37999999999988</v>
      </c>
      <c r="G10" s="121"/>
      <c r="H10" s="225"/>
      <c r="I10" s="277"/>
      <c r="J10" s="124">
        <f t="shared" si="5"/>
        <v>12</v>
      </c>
      <c r="L10" s="125">
        <f t="shared" si="6"/>
        <v>30986</v>
      </c>
      <c r="M10" s="1">
        <f t="shared" si="7"/>
        <v>10</v>
      </c>
      <c r="N10" s="1">
        <f t="shared" si="8"/>
        <v>1985</v>
      </c>
      <c r="O10" s="2">
        <f t="shared" si="0"/>
        <v>31321</v>
      </c>
      <c r="P10" s="4">
        <f t="shared" si="9"/>
        <v>31320</v>
      </c>
      <c r="Q10" s="5">
        <f t="shared" si="10"/>
        <v>30</v>
      </c>
      <c r="R10" s="6">
        <f t="shared" si="1"/>
        <v>30986</v>
      </c>
      <c r="S10" s="126">
        <f t="shared" si="2"/>
        <v>0</v>
      </c>
      <c r="T10" s="124">
        <f>S10*Data!$D$11</f>
        <v>0</v>
      </c>
      <c r="U10" s="127">
        <f t="shared" si="3"/>
        <v>72</v>
      </c>
      <c r="V10" s="124">
        <v>144</v>
      </c>
      <c r="W10" s="124">
        <f>IF(Data!$D$11=10,V10-V9,U10-U9)</f>
        <v>44</v>
      </c>
      <c r="X10" s="124">
        <f t="shared" si="4"/>
        <v>0</v>
      </c>
      <c r="Z10" s="7">
        <f t="shared" si="13"/>
        <v>31868</v>
      </c>
      <c r="AA10" s="1">
        <f t="shared" si="14"/>
        <v>4</v>
      </c>
      <c r="AB10" s="1">
        <f t="shared" si="15"/>
        <v>1988</v>
      </c>
      <c r="AC10" s="2">
        <f t="shared" si="16"/>
        <v>32203</v>
      </c>
      <c r="AD10" s="4">
        <f t="shared" si="17"/>
        <v>32202</v>
      </c>
      <c r="AE10" s="5">
        <f t="shared" si="18"/>
        <v>29</v>
      </c>
      <c r="AF10" s="3">
        <f t="shared" si="19"/>
        <v>32233</v>
      </c>
    </row>
    <row r="11" spans="1:32" s="124" customFormat="1">
      <c r="A11" s="118">
        <f t="shared" si="20"/>
        <v>32234</v>
      </c>
      <c r="B11" s="118">
        <f t="shared" si="21"/>
        <v>32598</v>
      </c>
      <c r="C11" s="152">
        <f>IF(A11&gt;Data!$D$8,0,LOOKUP(A11,$L$18:$L$34,$M$18:$M$34))</f>
        <v>10</v>
      </c>
      <c r="D11" s="120">
        <f t="shared" si="22"/>
        <v>862.37999999999988</v>
      </c>
      <c r="E11" s="120">
        <f t="shared" si="11"/>
        <v>86.24</v>
      </c>
      <c r="F11" s="120">
        <f t="shared" si="12"/>
        <v>948.61999999999989</v>
      </c>
      <c r="G11" s="121"/>
      <c r="H11" s="225"/>
      <c r="I11" s="277"/>
      <c r="J11" s="124">
        <f t="shared" si="5"/>
        <v>12</v>
      </c>
      <c r="L11" s="125">
        <f t="shared" si="6"/>
        <v>30986</v>
      </c>
      <c r="M11" s="1">
        <f t="shared" si="7"/>
        <v>10</v>
      </c>
      <c r="N11" s="1">
        <f t="shared" si="8"/>
        <v>1985</v>
      </c>
      <c r="O11" s="2">
        <f t="shared" si="0"/>
        <v>31321</v>
      </c>
      <c r="P11" s="4">
        <f t="shared" si="9"/>
        <v>31320</v>
      </c>
      <c r="Q11" s="5">
        <f t="shared" si="10"/>
        <v>30</v>
      </c>
      <c r="R11" s="6">
        <f t="shared" si="1"/>
        <v>30986</v>
      </c>
      <c r="S11" s="126">
        <f t="shared" si="2"/>
        <v>0</v>
      </c>
      <c r="T11" s="124">
        <f>S11*Data!$D$11</f>
        <v>0</v>
      </c>
      <c r="U11" s="127">
        <f t="shared" si="3"/>
        <v>98</v>
      </c>
      <c r="V11" s="124">
        <v>196</v>
      </c>
      <c r="W11" s="124">
        <f>IF(Data!$D$11=10,V11-V10,U11-U10)</f>
        <v>52</v>
      </c>
      <c r="X11" s="124">
        <f t="shared" si="4"/>
        <v>0</v>
      </c>
      <c r="Z11" s="7">
        <f t="shared" si="13"/>
        <v>32234</v>
      </c>
      <c r="AA11" s="1">
        <f t="shared" si="14"/>
        <v>4</v>
      </c>
      <c r="AB11" s="1">
        <f t="shared" si="15"/>
        <v>1989</v>
      </c>
      <c r="AC11" s="2">
        <f t="shared" si="16"/>
        <v>32568</v>
      </c>
      <c r="AD11" s="4">
        <f t="shared" si="17"/>
        <v>32567</v>
      </c>
      <c r="AE11" s="5">
        <f t="shared" si="18"/>
        <v>28</v>
      </c>
      <c r="AF11" s="3">
        <f t="shared" si="19"/>
        <v>32598</v>
      </c>
    </row>
    <row r="12" spans="1:32" s="124" customFormat="1">
      <c r="A12" s="118">
        <f t="shared" si="20"/>
        <v>32599</v>
      </c>
      <c r="B12" s="118">
        <f t="shared" si="21"/>
        <v>32963</v>
      </c>
      <c r="C12" s="152">
        <f>IF(A12&gt;Data!$D$8,0,LOOKUP(A12,$L$18:$L$34,$M$18:$M$34))</f>
        <v>10</v>
      </c>
      <c r="D12" s="120">
        <f t="shared" si="22"/>
        <v>948.61999999999989</v>
      </c>
      <c r="E12" s="120">
        <f t="shared" si="11"/>
        <v>94.86</v>
      </c>
      <c r="F12" s="120">
        <f t="shared" si="12"/>
        <v>1043.4799999999998</v>
      </c>
      <c r="G12" s="121"/>
      <c r="H12" s="225"/>
      <c r="I12" s="277"/>
      <c r="J12" s="124">
        <f t="shared" si="5"/>
        <v>12</v>
      </c>
      <c r="L12" s="125">
        <f t="shared" si="6"/>
        <v>30986</v>
      </c>
      <c r="M12" s="1">
        <f t="shared" si="7"/>
        <v>10</v>
      </c>
      <c r="N12" s="1">
        <f t="shared" si="8"/>
        <v>1985</v>
      </c>
      <c r="O12" s="2">
        <f t="shared" si="0"/>
        <v>31321</v>
      </c>
      <c r="P12" s="4">
        <f t="shared" si="9"/>
        <v>31320</v>
      </c>
      <c r="Q12" s="5">
        <f t="shared" si="10"/>
        <v>30</v>
      </c>
      <c r="R12" s="6">
        <f t="shared" si="1"/>
        <v>30986</v>
      </c>
      <c r="S12" s="126">
        <f t="shared" si="2"/>
        <v>0</v>
      </c>
      <c r="T12" s="124">
        <f>S12*Data!$D$11</f>
        <v>0</v>
      </c>
      <c r="U12" s="127">
        <f t="shared" si="3"/>
        <v>128</v>
      </c>
      <c r="V12" s="124">
        <v>256</v>
      </c>
      <c r="W12" s="124">
        <f>IF(Data!$D$11=10,V12-V11,U12-U11)</f>
        <v>60</v>
      </c>
      <c r="X12" s="124">
        <f t="shared" si="4"/>
        <v>0</v>
      </c>
      <c r="Z12" s="7">
        <f t="shared" si="13"/>
        <v>32599</v>
      </c>
      <c r="AA12" s="1">
        <f t="shared" si="14"/>
        <v>4</v>
      </c>
      <c r="AB12" s="1">
        <f t="shared" si="15"/>
        <v>1990</v>
      </c>
      <c r="AC12" s="2">
        <f t="shared" si="16"/>
        <v>32933</v>
      </c>
      <c r="AD12" s="4">
        <f t="shared" si="17"/>
        <v>32932</v>
      </c>
      <c r="AE12" s="5">
        <f t="shared" si="18"/>
        <v>28</v>
      </c>
      <c r="AF12" s="3">
        <f t="shared" si="19"/>
        <v>32963</v>
      </c>
    </row>
    <row r="13" spans="1:32" s="124" customFormat="1">
      <c r="A13" s="118">
        <f t="shared" si="20"/>
        <v>32964</v>
      </c>
      <c r="B13" s="118">
        <f t="shared" si="21"/>
        <v>33328</v>
      </c>
      <c r="C13" s="152">
        <f>IF(A13&gt;Data!$D$8,0,LOOKUP(A13,$L$18:$L$34,$M$18:$M$34))</f>
        <v>10</v>
      </c>
      <c r="D13" s="120">
        <f t="shared" si="22"/>
        <v>1043.4799999999998</v>
      </c>
      <c r="E13" s="120">
        <f>ROUND(D13*C13%*J13/12,2)</f>
        <v>104.35</v>
      </c>
      <c r="F13" s="120">
        <f t="shared" si="12"/>
        <v>1147.8299999999997</v>
      </c>
      <c r="G13" s="121"/>
      <c r="H13" s="225"/>
      <c r="I13" s="277"/>
      <c r="J13" s="124">
        <f t="shared" si="5"/>
        <v>12</v>
      </c>
      <c r="L13" s="125">
        <f t="shared" si="6"/>
        <v>30986</v>
      </c>
      <c r="M13" s="1">
        <f t="shared" si="7"/>
        <v>10</v>
      </c>
      <c r="N13" s="1">
        <f t="shared" si="8"/>
        <v>1985</v>
      </c>
      <c r="O13" s="2">
        <f t="shared" si="0"/>
        <v>31321</v>
      </c>
      <c r="P13" s="4">
        <f t="shared" si="9"/>
        <v>31320</v>
      </c>
      <c r="Q13" s="5">
        <f t="shared" si="10"/>
        <v>30</v>
      </c>
      <c r="R13" s="6">
        <f t="shared" si="1"/>
        <v>30986</v>
      </c>
      <c r="S13" s="126">
        <f t="shared" si="2"/>
        <v>0</v>
      </c>
      <c r="T13" s="124">
        <f>S13*Data!$D$11</f>
        <v>0</v>
      </c>
      <c r="U13" s="127">
        <f t="shared" si="3"/>
        <v>162</v>
      </c>
      <c r="V13" s="124">
        <v>324</v>
      </c>
      <c r="W13" s="124">
        <f>IF(Data!$D$11=10,V13-V12,U13-U12)</f>
        <v>68</v>
      </c>
      <c r="X13" s="124">
        <f t="shared" si="4"/>
        <v>0</v>
      </c>
      <c r="Z13" s="7">
        <f t="shared" si="13"/>
        <v>32964</v>
      </c>
      <c r="AA13" s="1">
        <f t="shared" si="14"/>
        <v>4</v>
      </c>
      <c r="AB13" s="1">
        <f t="shared" si="15"/>
        <v>1991</v>
      </c>
      <c r="AC13" s="2">
        <f t="shared" si="16"/>
        <v>33298</v>
      </c>
      <c r="AD13" s="4">
        <f t="shared" si="17"/>
        <v>33297</v>
      </c>
      <c r="AE13" s="5">
        <f t="shared" si="18"/>
        <v>28</v>
      </c>
      <c r="AF13" s="3">
        <f t="shared" si="19"/>
        <v>33328</v>
      </c>
    </row>
    <row r="14" spans="1:32" s="124" customFormat="1">
      <c r="A14" s="118">
        <f t="shared" si="20"/>
        <v>33329</v>
      </c>
      <c r="B14" s="118">
        <f t="shared" si="21"/>
        <v>33694</v>
      </c>
      <c r="C14" s="152">
        <f>IF(A14&gt;Data!$D$8,0,LOOKUP(A14,$L$18:$L$34,$M$18:$M$34))</f>
        <v>10</v>
      </c>
      <c r="D14" s="120">
        <f t="shared" si="22"/>
        <v>1147.8299999999997</v>
      </c>
      <c r="E14" s="120">
        <f t="shared" si="11"/>
        <v>114.78</v>
      </c>
      <c r="F14" s="120">
        <f t="shared" si="12"/>
        <v>1262.6099999999997</v>
      </c>
      <c r="G14" s="121"/>
      <c r="H14" s="225"/>
      <c r="I14" s="277"/>
      <c r="J14" s="124">
        <f t="shared" si="5"/>
        <v>12</v>
      </c>
      <c r="L14" s="125">
        <f t="shared" si="6"/>
        <v>30986</v>
      </c>
      <c r="M14" s="1">
        <f t="shared" si="7"/>
        <v>10</v>
      </c>
      <c r="N14" s="1">
        <f t="shared" si="8"/>
        <v>1985</v>
      </c>
      <c r="O14" s="2">
        <f t="shared" si="0"/>
        <v>31321</v>
      </c>
      <c r="P14" s="4">
        <f t="shared" si="9"/>
        <v>31320</v>
      </c>
      <c r="Q14" s="5">
        <f t="shared" si="10"/>
        <v>30</v>
      </c>
      <c r="R14" s="6">
        <f t="shared" si="1"/>
        <v>30986</v>
      </c>
      <c r="S14" s="126">
        <f>ROUND((R14-L14)/30,0)</f>
        <v>0</v>
      </c>
      <c r="T14" s="124">
        <f>S14*Data!$D$11</f>
        <v>0</v>
      </c>
      <c r="U14" s="127">
        <f t="shared" si="3"/>
        <v>200</v>
      </c>
      <c r="V14" s="124">
        <v>400</v>
      </c>
      <c r="W14" s="124">
        <f>IF(Data!$D$11=10,V14-V13,U14-U13)</f>
        <v>76</v>
      </c>
      <c r="X14" s="124">
        <f t="shared" si="4"/>
        <v>0</v>
      </c>
      <c r="Z14" s="7">
        <f t="shared" si="13"/>
        <v>33329</v>
      </c>
      <c r="AA14" s="1">
        <f t="shared" si="14"/>
        <v>4</v>
      </c>
      <c r="AB14" s="1">
        <f t="shared" si="15"/>
        <v>1992</v>
      </c>
      <c r="AC14" s="2">
        <f t="shared" si="16"/>
        <v>33664</v>
      </c>
      <c r="AD14" s="4">
        <f t="shared" si="17"/>
        <v>33663</v>
      </c>
      <c r="AE14" s="5">
        <f t="shared" si="18"/>
        <v>29</v>
      </c>
      <c r="AF14" s="3">
        <f t="shared" si="19"/>
        <v>33694</v>
      </c>
    </row>
    <row r="15" spans="1:32" s="124" customFormat="1">
      <c r="A15" s="118">
        <f t="shared" si="20"/>
        <v>33695</v>
      </c>
      <c r="B15" s="118">
        <f t="shared" si="21"/>
        <v>34059</v>
      </c>
      <c r="C15" s="152">
        <f>IF(A15&gt;Data!$D$8,0,LOOKUP(A15,$L$18:$L$34,$M$18:$M$34))</f>
        <v>10</v>
      </c>
      <c r="D15" s="120">
        <f t="shared" si="22"/>
        <v>1262.6099999999997</v>
      </c>
      <c r="E15" s="120">
        <f t="shared" si="11"/>
        <v>126.26</v>
      </c>
      <c r="F15" s="120">
        <f t="shared" si="12"/>
        <v>1388.8699999999997</v>
      </c>
      <c r="G15" s="121"/>
      <c r="H15" s="225"/>
      <c r="I15" s="277"/>
      <c r="J15" s="124">
        <f t="shared" si="5"/>
        <v>12</v>
      </c>
      <c r="S15" s="126">
        <f>SUM(S5:S14)</f>
        <v>54</v>
      </c>
      <c r="U15" s="128"/>
      <c r="W15" s="124">
        <f>SUM(W5:W14)</f>
        <v>400</v>
      </c>
      <c r="X15" s="124">
        <f>SUM(X5:X14)</f>
        <v>82</v>
      </c>
      <c r="Z15" s="7">
        <f t="shared" si="13"/>
        <v>33695</v>
      </c>
      <c r="AA15" s="1">
        <f t="shared" si="14"/>
        <v>4</v>
      </c>
      <c r="AB15" s="1">
        <f t="shared" si="15"/>
        <v>1993</v>
      </c>
      <c r="AC15" s="2">
        <f t="shared" si="16"/>
        <v>34029</v>
      </c>
      <c r="AD15" s="4">
        <f t="shared" si="17"/>
        <v>34028</v>
      </c>
      <c r="AE15" s="5">
        <f t="shared" si="18"/>
        <v>28</v>
      </c>
      <c r="AF15" s="3">
        <f t="shared" si="19"/>
        <v>34059</v>
      </c>
    </row>
    <row r="16" spans="1:32" s="124" customFormat="1">
      <c r="A16" s="118">
        <f t="shared" si="20"/>
        <v>34060</v>
      </c>
      <c r="B16" s="118">
        <f>AF16</f>
        <v>34424</v>
      </c>
      <c r="C16" s="152">
        <f>IF(A16&gt;Data!$D$8,0,LOOKUP(A16,$L$18:$L$34,$M$18:$M$34))</f>
        <v>10</v>
      </c>
      <c r="D16" s="120">
        <f t="shared" si="22"/>
        <v>1388.8699999999997</v>
      </c>
      <c r="E16" s="120">
        <f t="shared" si="11"/>
        <v>138.88999999999999</v>
      </c>
      <c r="F16" s="120">
        <f t="shared" si="12"/>
        <v>1527.7599999999998</v>
      </c>
      <c r="G16" s="121"/>
      <c r="H16" s="225"/>
      <c r="I16" s="277"/>
      <c r="J16" s="124">
        <f t="shared" si="5"/>
        <v>12</v>
      </c>
      <c r="Z16" s="7">
        <f>A16</f>
        <v>34060</v>
      </c>
      <c r="AA16" s="1">
        <f>MONTH(Z16)</f>
        <v>4</v>
      </c>
      <c r="AB16" s="1">
        <f>IF(AA16&gt;2,YEAR(Z16)+1,YEAR(Z16))</f>
        <v>1994</v>
      </c>
      <c r="AC16" s="2">
        <f>DATE(AB16,3,1)</f>
        <v>34394</v>
      </c>
      <c r="AD16" s="4">
        <f>AC16-1</f>
        <v>34393</v>
      </c>
      <c r="AE16" s="5">
        <f>DAY(AD16)</f>
        <v>28</v>
      </c>
      <c r="AF16" s="3">
        <f t="shared" si="19"/>
        <v>34424</v>
      </c>
    </row>
    <row r="17" spans="1:32" s="124" customFormat="1">
      <c r="A17" s="118">
        <f t="shared" si="20"/>
        <v>34425</v>
      </c>
      <c r="B17" s="118">
        <f>AF17</f>
        <v>34638</v>
      </c>
      <c r="C17" s="152">
        <f>IF(A17&gt;Data!$D$8,0,LOOKUP(A17,$L$18:$L$34,$M$18:$M$34))</f>
        <v>10</v>
      </c>
      <c r="D17" s="120">
        <f t="shared" si="22"/>
        <v>1527.7599999999998</v>
      </c>
      <c r="E17" s="120">
        <f t="shared" si="11"/>
        <v>89.12</v>
      </c>
      <c r="F17" s="120">
        <f t="shared" si="12"/>
        <v>1616.8799999999997</v>
      </c>
      <c r="G17" s="121"/>
      <c r="H17" s="225"/>
      <c r="I17" s="277"/>
      <c r="J17" s="124">
        <f t="shared" si="5"/>
        <v>7</v>
      </c>
      <c r="L17" s="126" t="s">
        <v>146</v>
      </c>
      <c r="M17" s="126" t="s">
        <v>145</v>
      </c>
      <c r="Z17" s="7">
        <f>A17</f>
        <v>34425</v>
      </c>
      <c r="AA17" s="1">
        <f t="shared" si="14"/>
        <v>4</v>
      </c>
      <c r="AB17" s="1">
        <f>IF(AA17&gt;2,YEAR(Z17)+1,YEAR(Z17))</f>
        <v>1995</v>
      </c>
      <c r="AC17" s="2">
        <f t="shared" si="16"/>
        <v>34759</v>
      </c>
      <c r="AD17" s="4">
        <f t="shared" si="17"/>
        <v>34758</v>
      </c>
      <c r="AE17" s="5">
        <f t="shared" si="18"/>
        <v>28</v>
      </c>
      <c r="AF17" s="3">
        <v>34638</v>
      </c>
    </row>
    <row r="18" spans="1:32" s="124" customFormat="1">
      <c r="A18" s="118">
        <f t="shared" si="20"/>
        <v>34639</v>
      </c>
      <c r="B18" s="118">
        <f>AF18</f>
        <v>34789</v>
      </c>
      <c r="C18" s="152">
        <f>IF(A18&gt;Data!$D$8,0,LOOKUP(A18,$L$18:$L$34,$M$18:$M$34))</f>
        <v>12</v>
      </c>
      <c r="D18" s="120">
        <f t="shared" si="22"/>
        <v>1616.8799999999997</v>
      </c>
      <c r="E18" s="120">
        <f t="shared" si="11"/>
        <v>80.84</v>
      </c>
      <c r="F18" s="120">
        <f t="shared" si="12"/>
        <v>1697.7199999999996</v>
      </c>
      <c r="G18" s="121"/>
      <c r="H18" s="225"/>
      <c r="I18" s="277"/>
      <c r="J18" s="124">
        <f t="shared" si="5"/>
        <v>5</v>
      </c>
      <c r="L18" s="153">
        <v>30987</v>
      </c>
      <c r="M18" s="126">
        <v>10</v>
      </c>
      <c r="Z18" s="7">
        <v>34639</v>
      </c>
      <c r="AA18" s="1">
        <f t="shared" si="14"/>
        <v>11</v>
      </c>
      <c r="AB18" s="1">
        <f>IF(AA18&gt;2,YEAR(Z18)+1,YEAR(Z18))</f>
        <v>1995</v>
      </c>
      <c r="AC18" s="2">
        <f t="shared" ref="AC18" si="23">DATE(AB18,3,1)</f>
        <v>34759</v>
      </c>
      <c r="AD18" s="4">
        <f t="shared" ref="AD18" si="24">AC18-1</f>
        <v>34758</v>
      </c>
      <c r="AE18" s="5">
        <f t="shared" ref="AE18" si="25">DAY(AD18)</f>
        <v>28</v>
      </c>
      <c r="AF18" s="3">
        <v>34789</v>
      </c>
    </row>
    <row r="19" spans="1:32" s="124" customFormat="1">
      <c r="A19" s="118">
        <f t="shared" si="20"/>
        <v>34790</v>
      </c>
      <c r="B19" s="118">
        <f>AF20</f>
        <v>35155</v>
      </c>
      <c r="C19" s="152">
        <f>IF(A19&gt;Data!$D$8,0,LOOKUP(A19,$L$18:$L$34,$M$18:$M$34))</f>
        <v>12</v>
      </c>
      <c r="D19" s="120">
        <f t="shared" si="22"/>
        <v>1697.7199999999996</v>
      </c>
      <c r="E19" s="120">
        <f t="shared" si="11"/>
        <v>203.73</v>
      </c>
      <c r="F19" s="120">
        <f t="shared" si="12"/>
        <v>1901.4499999999996</v>
      </c>
      <c r="G19" s="121"/>
      <c r="H19" s="225"/>
      <c r="I19" s="277"/>
      <c r="J19" s="124">
        <f t="shared" si="5"/>
        <v>12</v>
      </c>
      <c r="L19" s="153">
        <v>34639</v>
      </c>
      <c r="M19" s="126">
        <v>12</v>
      </c>
      <c r="Z19" s="7">
        <f>A18</f>
        <v>34639</v>
      </c>
      <c r="AA19" s="1">
        <f t="shared" si="14"/>
        <v>11</v>
      </c>
      <c r="AB19" s="1">
        <f>IF(AA19&gt;2,YEAR(Z19)+1,YEAR(Z19))</f>
        <v>1995</v>
      </c>
      <c r="AC19" s="2">
        <f t="shared" si="16"/>
        <v>34759</v>
      </c>
      <c r="AD19" s="4">
        <f t="shared" si="17"/>
        <v>34758</v>
      </c>
      <c r="AE19" s="5">
        <f t="shared" si="18"/>
        <v>28</v>
      </c>
      <c r="AF19" s="3">
        <f t="shared" si="19"/>
        <v>35003</v>
      </c>
    </row>
    <row r="20" spans="1:32" s="124" customFormat="1">
      <c r="A20" s="118">
        <f t="shared" si="20"/>
        <v>35156</v>
      </c>
      <c r="B20" s="118">
        <f t="shared" ref="B20:B22" si="26">AF21</f>
        <v>35520</v>
      </c>
      <c r="C20" s="152">
        <f>IF(A20&gt;Data!$D$8,0,LOOKUP(A20,$L$18:$L$34,$M$18:$M$34))</f>
        <v>12</v>
      </c>
      <c r="D20" s="120">
        <f t="shared" si="22"/>
        <v>1901.4499999999996</v>
      </c>
      <c r="E20" s="120">
        <f t="shared" si="11"/>
        <v>228.17</v>
      </c>
      <c r="F20" s="120">
        <f t="shared" si="12"/>
        <v>2129.6199999999994</v>
      </c>
      <c r="G20" s="121"/>
      <c r="H20" s="225"/>
      <c r="I20" s="277"/>
      <c r="J20" s="124">
        <f t="shared" si="5"/>
        <v>12</v>
      </c>
      <c r="L20" s="153">
        <v>36617</v>
      </c>
      <c r="M20" s="126">
        <v>11</v>
      </c>
      <c r="Z20" s="7">
        <f t="shared" ref="Z20:Z26" si="27">A19</f>
        <v>34790</v>
      </c>
      <c r="AA20" s="1">
        <f t="shared" si="14"/>
        <v>4</v>
      </c>
      <c r="AB20" s="1">
        <f t="shared" ref="AB20:AB26" si="28">IF(AA20&gt;2,YEAR(Z20)+1,YEAR(Z20))</f>
        <v>1996</v>
      </c>
      <c r="AC20" s="2">
        <f t="shared" si="16"/>
        <v>35125</v>
      </c>
      <c r="AD20" s="4">
        <f t="shared" si="17"/>
        <v>35124</v>
      </c>
      <c r="AE20" s="5">
        <f t="shared" si="18"/>
        <v>29</v>
      </c>
      <c r="AF20" s="3">
        <f t="shared" si="19"/>
        <v>35155</v>
      </c>
    </row>
    <row r="21" spans="1:32" s="124" customFormat="1">
      <c r="A21" s="118">
        <f t="shared" si="20"/>
        <v>35521</v>
      </c>
      <c r="B21" s="118">
        <f t="shared" si="26"/>
        <v>35885</v>
      </c>
      <c r="C21" s="152">
        <f>IF(A21&gt;Data!$D$8,0,LOOKUP(A21,$L$18:$L$34,$M$18:$M$34))</f>
        <v>12</v>
      </c>
      <c r="D21" s="120">
        <f t="shared" si="22"/>
        <v>2129.6199999999994</v>
      </c>
      <c r="E21" s="120">
        <f t="shared" si="11"/>
        <v>255.55</v>
      </c>
      <c r="F21" s="120">
        <f t="shared" si="12"/>
        <v>2385.1699999999996</v>
      </c>
      <c r="G21" s="121"/>
      <c r="H21" s="225"/>
      <c r="I21" s="277"/>
      <c r="J21" s="124">
        <f t="shared" si="5"/>
        <v>12</v>
      </c>
      <c r="L21" s="153">
        <v>36982</v>
      </c>
      <c r="M21" s="126">
        <v>9.5</v>
      </c>
      <c r="Z21" s="7">
        <f t="shared" si="27"/>
        <v>35156</v>
      </c>
      <c r="AA21" s="1">
        <f t="shared" si="14"/>
        <v>4</v>
      </c>
      <c r="AB21" s="1">
        <f t="shared" si="28"/>
        <v>1997</v>
      </c>
      <c r="AC21" s="2">
        <f t="shared" si="16"/>
        <v>35490</v>
      </c>
      <c r="AD21" s="4">
        <f t="shared" si="17"/>
        <v>35489</v>
      </c>
      <c r="AE21" s="5">
        <f t="shared" si="18"/>
        <v>28</v>
      </c>
      <c r="AF21" s="3">
        <f t="shared" si="19"/>
        <v>35520</v>
      </c>
    </row>
    <row r="22" spans="1:32" s="124" customFormat="1">
      <c r="A22" s="118">
        <f>B21+1</f>
        <v>35886</v>
      </c>
      <c r="B22" s="118">
        <f t="shared" si="26"/>
        <v>36250</v>
      </c>
      <c r="C22" s="152">
        <f>IF(A22&gt;Data!$D$8,0,LOOKUP(A22,$L$18:$L$34,$M$18:$M$34))</f>
        <v>12</v>
      </c>
      <c r="D22" s="120">
        <f t="shared" si="22"/>
        <v>2385.1699999999996</v>
      </c>
      <c r="E22" s="120">
        <f t="shared" si="11"/>
        <v>286.22000000000003</v>
      </c>
      <c r="F22" s="120">
        <f t="shared" si="12"/>
        <v>2671.3899999999994</v>
      </c>
      <c r="G22" s="121"/>
      <c r="H22" s="225"/>
      <c r="I22" s="277"/>
      <c r="J22" s="124">
        <f t="shared" si="5"/>
        <v>12</v>
      </c>
      <c r="L22" s="154">
        <v>37347</v>
      </c>
      <c r="M22" s="126">
        <v>9</v>
      </c>
      <c r="Z22" s="7">
        <f t="shared" si="27"/>
        <v>35521</v>
      </c>
      <c r="AA22" s="1">
        <f t="shared" si="14"/>
        <v>4</v>
      </c>
      <c r="AB22" s="1">
        <f t="shared" si="28"/>
        <v>1998</v>
      </c>
      <c r="AC22" s="2">
        <f t="shared" si="16"/>
        <v>35855</v>
      </c>
      <c r="AD22" s="4">
        <f t="shared" si="17"/>
        <v>35854</v>
      </c>
      <c r="AE22" s="5">
        <f t="shared" si="18"/>
        <v>28</v>
      </c>
      <c r="AF22" s="3">
        <f t="shared" si="19"/>
        <v>35885</v>
      </c>
    </row>
    <row r="23" spans="1:32" s="124" customFormat="1">
      <c r="A23" s="118">
        <f t="shared" ref="A23" si="29">B22+1</f>
        <v>36251</v>
      </c>
      <c r="B23" s="118">
        <f>AF24</f>
        <v>36616</v>
      </c>
      <c r="C23" s="152">
        <f>IF(A23&gt;Data!$D$8,0,LOOKUP(A23,$L$18:$L$34,$M$18:$M$34))</f>
        <v>12</v>
      </c>
      <c r="D23" s="120">
        <f t="shared" si="22"/>
        <v>2671.3899999999994</v>
      </c>
      <c r="E23" s="120">
        <f t="shared" si="11"/>
        <v>320.57</v>
      </c>
      <c r="F23" s="120">
        <f t="shared" si="12"/>
        <v>2991.9599999999996</v>
      </c>
      <c r="G23" s="121"/>
      <c r="H23" s="225"/>
      <c r="I23" s="277"/>
      <c r="J23" s="124">
        <f t="shared" si="5"/>
        <v>12</v>
      </c>
      <c r="L23" s="154">
        <v>38078</v>
      </c>
      <c r="M23" s="126">
        <v>8</v>
      </c>
      <c r="Z23" s="7">
        <f t="shared" si="27"/>
        <v>35886</v>
      </c>
      <c r="AA23" s="1">
        <f t="shared" si="14"/>
        <v>4</v>
      </c>
      <c r="AB23" s="1">
        <f t="shared" si="28"/>
        <v>1999</v>
      </c>
      <c r="AC23" s="2">
        <f t="shared" si="16"/>
        <v>36220</v>
      </c>
      <c r="AD23" s="4">
        <f t="shared" si="17"/>
        <v>36219</v>
      </c>
      <c r="AE23" s="5">
        <f t="shared" si="18"/>
        <v>28</v>
      </c>
      <c r="AF23" s="3">
        <f t="shared" si="19"/>
        <v>36250</v>
      </c>
    </row>
    <row r="24" spans="1:32" s="124" customFormat="1">
      <c r="A24" s="118">
        <f>B23+1</f>
        <v>36617</v>
      </c>
      <c r="B24" s="118">
        <f>AF25</f>
        <v>36981</v>
      </c>
      <c r="C24" s="152">
        <f>IF(A24&gt;Data!$D$8,0,LOOKUP(A24,$L$18:$L$34,$M$18:$M$34))</f>
        <v>11</v>
      </c>
      <c r="D24" s="120">
        <f t="shared" si="22"/>
        <v>2991.9599999999996</v>
      </c>
      <c r="E24" s="120">
        <f t="shared" si="11"/>
        <v>329.12</v>
      </c>
      <c r="F24" s="120">
        <f t="shared" si="12"/>
        <v>3321.0799999999995</v>
      </c>
      <c r="G24" s="121"/>
      <c r="H24" s="225"/>
      <c r="I24" s="277"/>
      <c r="J24" s="124">
        <f t="shared" si="5"/>
        <v>12</v>
      </c>
      <c r="L24" s="153">
        <v>40878</v>
      </c>
      <c r="M24" s="126">
        <v>8.6</v>
      </c>
      <c r="Z24" s="7">
        <f t="shared" si="27"/>
        <v>36251</v>
      </c>
      <c r="AA24" s="1">
        <f t="shared" si="14"/>
        <v>4</v>
      </c>
      <c r="AB24" s="1">
        <f t="shared" si="28"/>
        <v>2000</v>
      </c>
      <c r="AC24" s="2">
        <f t="shared" si="16"/>
        <v>36586</v>
      </c>
      <c r="AD24" s="4">
        <f t="shared" si="17"/>
        <v>36585</v>
      </c>
      <c r="AE24" s="5">
        <f t="shared" si="18"/>
        <v>29</v>
      </c>
      <c r="AF24" s="3">
        <v>36616</v>
      </c>
    </row>
    <row r="25" spans="1:32" s="124" customFormat="1">
      <c r="A25" s="118">
        <f>B24+1</f>
        <v>36982</v>
      </c>
      <c r="B25" s="118">
        <f>IF(AF26&gt;Data!$D$8,Data!$D$8,AF26)</f>
        <v>37346</v>
      </c>
      <c r="C25" s="152">
        <f>IF(A25&gt;Data!$D$8,0,LOOKUP(A25,$L$18:$L$34,$M$18:$M$34))</f>
        <v>9.5</v>
      </c>
      <c r="D25" s="120">
        <f t="shared" si="22"/>
        <v>3321.0799999999995</v>
      </c>
      <c r="E25" s="120">
        <f t="shared" si="11"/>
        <v>315.5</v>
      </c>
      <c r="F25" s="120">
        <f t="shared" si="12"/>
        <v>3636.5799999999995</v>
      </c>
      <c r="G25" s="121"/>
      <c r="H25" s="225"/>
      <c r="I25" s="277"/>
      <c r="J25" s="124">
        <f t="shared" si="5"/>
        <v>12</v>
      </c>
      <c r="L25" s="155">
        <v>41000</v>
      </c>
      <c r="M25" s="126">
        <v>8.8000000000000007</v>
      </c>
      <c r="Z25" s="7">
        <f>A24</f>
        <v>36617</v>
      </c>
      <c r="AA25" s="1">
        <f t="shared" si="14"/>
        <v>4</v>
      </c>
      <c r="AB25" s="1">
        <f t="shared" si="28"/>
        <v>2001</v>
      </c>
      <c r="AC25" s="2">
        <f t="shared" si="16"/>
        <v>36951</v>
      </c>
      <c r="AD25" s="4">
        <f t="shared" si="17"/>
        <v>36950</v>
      </c>
      <c r="AE25" s="5">
        <f t="shared" si="18"/>
        <v>28</v>
      </c>
      <c r="AF25" s="3">
        <f t="shared" si="19"/>
        <v>36981</v>
      </c>
    </row>
    <row r="26" spans="1:32" s="124" customFormat="1">
      <c r="A26" s="118">
        <f>B25+1</f>
        <v>37347</v>
      </c>
      <c r="B26" s="118">
        <f>IF(AF27&gt;Data!$D$8,Data!$D$8,AF27)</f>
        <v>37711</v>
      </c>
      <c r="C26" s="152">
        <f>IF(A26&gt;Data!$D$8,0,LOOKUP(A26,$L$18:$L$34,$M$18:$M$34))</f>
        <v>9</v>
      </c>
      <c r="D26" s="120">
        <f t="shared" si="22"/>
        <v>3636.5799999999995</v>
      </c>
      <c r="E26" s="120">
        <f t="shared" si="11"/>
        <v>327.29000000000002</v>
      </c>
      <c r="F26" s="120">
        <f t="shared" si="12"/>
        <v>3963.8699999999994</v>
      </c>
      <c r="G26" s="121"/>
      <c r="H26" s="225"/>
      <c r="I26" s="277"/>
      <c r="J26" s="124">
        <f t="shared" si="5"/>
        <v>12</v>
      </c>
      <c r="L26" s="155">
        <v>41365</v>
      </c>
      <c r="M26" s="126">
        <v>8.6999999999999993</v>
      </c>
      <c r="Z26" s="7">
        <f t="shared" si="27"/>
        <v>36982</v>
      </c>
      <c r="AA26" s="1">
        <f t="shared" si="14"/>
        <v>4</v>
      </c>
      <c r="AB26" s="1">
        <f t="shared" si="28"/>
        <v>2002</v>
      </c>
      <c r="AC26" s="2">
        <f t="shared" si="16"/>
        <v>37316</v>
      </c>
      <c r="AD26" s="4">
        <f t="shared" si="17"/>
        <v>37315</v>
      </c>
      <c r="AE26" s="5">
        <f t="shared" si="18"/>
        <v>28</v>
      </c>
      <c r="AF26" s="3">
        <f t="shared" si="19"/>
        <v>37346</v>
      </c>
    </row>
    <row r="27" spans="1:32" s="124" customFormat="1">
      <c r="A27" s="118">
        <f t="shared" si="20"/>
        <v>37712</v>
      </c>
      <c r="B27" s="118">
        <f>IF(AF28&gt;Data!$D$8,Data!$D$8,AF28)</f>
        <v>38077</v>
      </c>
      <c r="C27" s="152">
        <f>IF(A27&gt;Data!$D$8,0,LOOKUP(A27,$L$18:$L$34,$M$18:$M$34))</f>
        <v>9</v>
      </c>
      <c r="D27" s="120">
        <f t="shared" si="22"/>
        <v>3963.8699999999994</v>
      </c>
      <c r="E27" s="120">
        <f t="shared" si="11"/>
        <v>356.75</v>
      </c>
      <c r="F27" s="120">
        <f t="shared" si="12"/>
        <v>4320.619999999999</v>
      </c>
      <c r="G27" s="121"/>
      <c r="H27" s="225"/>
      <c r="I27" s="277"/>
      <c r="J27" s="124">
        <f t="shared" si="5"/>
        <v>12</v>
      </c>
      <c r="L27" s="155">
        <v>42461</v>
      </c>
      <c r="M27" s="126">
        <v>8.1</v>
      </c>
      <c r="Z27" s="7">
        <f>A26</f>
        <v>37347</v>
      </c>
      <c r="AA27" s="1">
        <f t="shared" ref="AA27:AA48" si="30">MONTH(Z27)</f>
        <v>4</v>
      </c>
      <c r="AB27" s="1">
        <f t="shared" ref="AB27:AB28" si="31">IF(AA27&gt;2,YEAR(Z27)+1,YEAR(Z27))</f>
        <v>2003</v>
      </c>
      <c r="AC27" s="2">
        <f t="shared" si="16"/>
        <v>37681</v>
      </c>
      <c r="AD27" s="4">
        <f t="shared" si="17"/>
        <v>37680</v>
      </c>
      <c r="AE27" s="5">
        <f t="shared" ref="AE27:AE48" si="32">DAY(AD27)</f>
        <v>28</v>
      </c>
      <c r="AF27" s="3">
        <f t="shared" si="19"/>
        <v>37711</v>
      </c>
    </row>
    <row r="28" spans="1:32" s="124" customFormat="1">
      <c r="A28" s="118">
        <f t="shared" si="20"/>
        <v>38078</v>
      </c>
      <c r="B28" s="118">
        <f>IF(AF29&gt;Data!$D$8,Data!$D$8,AF29)</f>
        <v>38442</v>
      </c>
      <c r="C28" s="152">
        <f>IF(A28&gt;Data!$D$8,0,LOOKUP(A28,$L$18:$L$34,$M$18:$M$34))</f>
        <v>8</v>
      </c>
      <c r="D28" s="120">
        <f t="shared" si="22"/>
        <v>4320.619999999999</v>
      </c>
      <c r="E28" s="120">
        <f t="shared" si="11"/>
        <v>345.65</v>
      </c>
      <c r="F28" s="120">
        <f t="shared" si="12"/>
        <v>4666.2699999999986</v>
      </c>
      <c r="G28" s="121"/>
      <c r="H28" s="225"/>
      <c r="I28" s="277"/>
      <c r="J28" s="124">
        <f t="shared" si="5"/>
        <v>12</v>
      </c>
      <c r="L28" s="155">
        <v>42736</v>
      </c>
      <c r="M28" s="126">
        <v>8</v>
      </c>
      <c r="Z28" s="7">
        <f t="shared" ref="Z28:Z49" si="33">A27</f>
        <v>37712</v>
      </c>
      <c r="AA28" s="1">
        <f t="shared" si="30"/>
        <v>4</v>
      </c>
      <c r="AB28" s="1">
        <f t="shared" si="31"/>
        <v>2004</v>
      </c>
      <c r="AC28" s="2">
        <f t="shared" ref="AC28:AC47" si="34">DATE(AB28,3,1)</f>
        <v>38047</v>
      </c>
      <c r="AD28" s="4">
        <f t="shared" ref="AD28:AD48" si="35">AC28-1</f>
        <v>38046</v>
      </c>
      <c r="AE28" s="5">
        <f t="shared" si="32"/>
        <v>29</v>
      </c>
      <c r="AF28" s="3">
        <f t="shared" si="19"/>
        <v>38077</v>
      </c>
    </row>
    <row r="29" spans="1:32" s="124" customFormat="1">
      <c r="A29" s="118">
        <f t="shared" si="20"/>
        <v>38443</v>
      </c>
      <c r="B29" s="118">
        <f>IF(AF30&gt;Data!$D$8,Data!$D$8,AF30)</f>
        <v>38807</v>
      </c>
      <c r="C29" s="152">
        <f>IF(A29&gt;Data!$D$8,0,LOOKUP(A29,$L$18:$L$34,$M$18:$M$34))</f>
        <v>8</v>
      </c>
      <c r="D29" s="120">
        <f t="shared" si="22"/>
        <v>4666.2699999999986</v>
      </c>
      <c r="E29" s="120">
        <f t="shared" si="11"/>
        <v>373.3</v>
      </c>
      <c r="F29" s="120">
        <f t="shared" si="12"/>
        <v>5039.5699999999988</v>
      </c>
      <c r="G29" s="121"/>
      <c r="H29" s="225"/>
      <c r="I29" s="277"/>
      <c r="J29" s="124">
        <f t="shared" si="5"/>
        <v>12</v>
      </c>
      <c r="L29" s="155">
        <v>42826</v>
      </c>
      <c r="M29" s="126">
        <v>7.9</v>
      </c>
      <c r="N29" s="225"/>
      <c r="Z29" s="7">
        <f t="shared" si="33"/>
        <v>38078</v>
      </c>
      <c r="AA29" s="1">
        <f t="shared" si="30"/>
        <v>4</v>
      </c>
      <c r="AB29" s="1">
        <f>IF(AA29&gt;2,YEAR(Z29)+1,YEAR(Z29))</f>
        <v>2005</v>
      </c>
      <c r="AC29" s="2">
        <f t="shared" si="34"/>
        <v>38412</v>
      </c>
      <c r="AD29" s="4">
        <f t="shared" si="35"/>
        <v>38411</v>
      </c>
      <c r="AE29" s="5">
        <f t="shared" si="32"/>
        <v>28</v>
      </c>
      <c r="AF29" s="3">
        <f t="shared" si="19"/>
        <v>38442</v>
      </c>
    </row>
    <row r="30" spans="1:32" s="124" customFormat="1">
      <c r="A30" s="118">
        <f t="shared" si="20"/>
        <v>38808</v>
      </c>
      <c r="B30" s="118">
        <f>IF(AF31&gt;Data!$D$8,Data!$D$8,AF31)</f>
        <v>39172</v>
      </c>
      <c r="C30" s="152">
        <f>IF(A30&gt;Data!$D$8,0,LOOKUP(A30,$L$18:$L$34,$M$18:$M$34))</f>
        <v>8</v>
      </c>
      <c r="D30" s="120">
        <f t="shared" si="22"/>
        <v>5039.5699999999988</v>
      </c>
      <c r="E30" s="120">
        <f t="shared" si="11"/>
        <v>403.17</v>
      </c>
      <c r="F30" s="120">
        <f t="shared" si="12"/>
        <v>5442.7399999999989</v>
      </c>
      <c r="G30" s="121"/>
      <c r="H30" s="225"/>
      <c r="I30" s="277"/>
      <c r="J30" s="124">
        <f t="shared" si="5"/>
        <v>12</v>
      </c>
      <c r="L30" s="155">
        <v>42917</v>
      </c>
      <c r="M30" s="126">
        <v>7.8</v>
      </c>
      <c r="N30" s="225"/>
      <c r="Z30" s="7">
        <f t="shared" si="33"/>
        <v>38443</v>
      </c>
      <c r="AA30" s="1">
        <f t="shared" si="30"/>
        <v>4</v>
      </c>
      <c r="AB30" s="1">
        <f t="shared" ref="AB30:AB45" si="36">IF(AA30&gt;2,YEAR(Z30)+1,YEAR(Z30))</f>
        <v>2006</v>
      </c>
      <c r="AC30" s="2">
        <f t="shared" si="34"/>
        <v>38777</v>
      </c>
      <c r="AD30" s="4">
        <f t="shared" si="35"/>
        <v>38776</v>
      </c>
      <c r="AE30" s="5">
        <f t="shared" si="32"/>
        <v>28</v>
      </c>
      <c r="AF30" s="3">
        <f t="shared" si="19"/>
        <v>38807</v>
      </c>
    </row>
    <row r="31" spans="1:32" s="124" customFormat="1">
      <c r="A31" s="118">
        <f t="shared" si="20"/>
        <v>39173</v>
      </c>
      <c r="B31" s="118">
        <f>IF(AF32&gt;Data!$D$8,Data!$D$8,AF32)</f>
        <v>39538</v>
      </c>
      <c r="C31" s="152">
        <f>IF(A31&gt;Data!$D$8,0,LOOKUP(A31,$L$18:$L$34,$M$18:$M$34))</f>
        <v>8</v>
      </c>
      <c r="D31" s="120">
        <f t="shared" si="22"/>
        <v>5442.7399999999989</v>
      </c>
      <c r="E31" s="120">
        <f t="shared" si="11"/>
        <v>435.42</v>
      </c>
      <c r="F31" s="120">
        <f t="shared" si="12"/>
        <v>5878.1599999999989</v>
      </c>
      <c r="G31" s="121"/>
      <c r="H31" s="225"/>
      <c r="I31" s="277"/>
      <c r="J31" s="124">
        <f t="shared" si="5"/>
        <v>12</v>
      </c>
      <c r="L31" s="155">
        <v>43101</v>
      </c>
      <c r="M31" s="126">
        <v>7.6</v>
      </c>
      <c r="N31" s="225"/>
      <c r="Z31" s="7">
        <f t="shared" si="33"/>
        <v>38808</v>
      </c>
      <c r="AA31" s="1">
        <f t="shared" si="30"/>
        <v>4</v>
      </c>
      <c r="AB31" s="1">
        <f t="shared" si="36"/>
        <v>2007</v>
      </c>
      <c r="AC31" s="2">
        <f t="shared" si="34"/>
        <v>39142</v>
      </c>
      <c r="AD31" s="4">
        <f t="shared" si="35"/>
        <v>39141</v>
      </c>
      <c r="AE31" s="5">
        <f t="shared" si="32"/>
        <v>28</v>
      </c>
      <c r="AF31" s="3">
        <f t="shared" si="19"/>
        <v>39172</v>
      </c>
    </row>
    <row r="32" spans="1:32" s="124" customFormat="1">
      <c r="A32" s="118">
        <f t="shared" si="20"/>
        <v>39539</v>
      </c>
      <c r="B32" s="118">
        <f>IF(AF33&gt;Data!$D$8,Data!$D$8,AF33)</f>
        <v>39903</v>
      </c>
      <c r="C32" s="152">
        <f>IF(A32&gt;Data!$D$8,0,LOOKUP(A32,$L$18:$L$34,$M$18:$M$34))</f>
        <v>8</v>
      </c>
      <c r="D32" s="120">
        <f t="shared" si="22"/>
        <v>5878.1599999999989</v>
      </c>
      <c r="E32" s="120">
        <f t="shared" si="11"/>
        <v>470.25</v>
      </c>
      <c r="F32" s="120">
        <f t="shared" si="12"/>
        <v>6348.4099999999989</v>
      </c>
      <c r="G32" s="121"/>
      <c r="H32" s="225"/>
      <c r="I32" s="277"/>
      <c r="J32" s="124">
        <f t="shared" si="5"/>
        <v>12</v>
      </c>
      <c r="L32" s="155">
        <v>43374</v>
      </c>
      <c r="M32" s="126">
        <v>8</v>
      </c>
      <c r="N32" s="225"/>
      <c r="Z32" s="7">
        <f t="shared" si="33"/>
        <v>39173</v>
      </c>
      <c r="AA32" s="1">
        <f t="shared" si="30"/>
        <v>4</v>
      </c>
      <c r="AB32" s="1">
        <f t="shared" si="36"/>
        <v>2008</v>
      </c>
      <c r="AC32" s="2">
        <f t="shared" si="34"/>
        <v>39508</v>
      </c>
      <c r="AD32" s="4">
        <f t="shared" si="35"/>
        <v>39507</v>
      </c>
      <c r="AE32" s="5">
        <f t="shared" si="32"/>
        <v>29</v>
      </c>
      <c r="AF32" s="3">
        <f t="shared" si="19"/>
        <v>39538</v>
      </c>
    </row>
    <row r="33" spans="1:33" s="124" customFormat="1">
      <c r="A33" s="118">
        <f t="shared" si="20"/>
        <v>39904</v>
      </c>
      <c r="B33" s="118">
        <f>IF(AF34&gt;Data!$D$8,Data!$D$8,AF34)</f>
        <v>40268</v>
      </c>
      <c r="C33" s="152">
        <f>IF(A33&gt;Data!$D$8,0,LOOKUP(A33,$L$18:$L$34,$M$18:$M$34))</f>
        <v>8</v>
      </c>
      <c r="D33" s="120">
        <f t="shared" si="22"/>
        <v>6348.4099999999989</v>
      </c>
      <c r="E33" s="120">
        <f t="shared" si="11"/>
        <v>507.87</v>
      </c>
      <c r="F33" s="120">
        <f t="shared" si="12"/>
        <v>6856.2799999999988</v>
      </c>
      <c r="G33" s="121"/>
      <c r="H33" s="225"/>
      <c r="I33" s="277"/>
      <c r="J33" s="124">
        <f t="shared" si="5"/>
        <v>12</v>
      </c>
      <c r="L33" s="315">
        <v>43647</v>
      </c>
      <c r="M33" s="126">
        <v>7.9</v>
      </c>
      <c r="N33" s="225"/>
      <c r="Z33" s="7">
        <f t="shared" si="33"/>
        <v>39539</v>
      </c>
      <c r="AA33" s="1">
        <f t="shared" si="30"/>
        <v>4</v>
      </c>
      <c r="AB33" s="1">
        <f t="shared" si="36"/>
        <v>2009</v>
      </c>
      <c r="AC33" s="2">
        <f t="shared" si="34"/>
        <v>39873</v>
      </c>
      <c r="AD33" s="4">
        <f t="shared" si="35"/>
        <v>39872</v>
      </c>
      <c r="AE33" s="5">
        <f t="shared" si="32"/>
        <v>28</v>
      </c>
      <c r="AF33" s="3">
        <f t="shared" ref="AF33:AF49" si="37">IF(AE33=28,Z33+365,Z33+366)-1</f>
        <v>39903</v>
      </c>
    </row>
    <row r="34" spans="1:33" s="124" customFormat="1">
      <c r="A34" s="118">
        <f t="shared" si="20"/>
        <v>40269</v>
      </c>
      <c r="B34" s="118">
        <f>IF(AF35&gt;Data!$D$8,Data!$D$8,AF35)</f>
        <v>40633</v>
      </c>
      <c r="C34" s="152">
        <f>IF(A34&gt;Data!$D$8,0,LOOKUP(A34,$L$18:$L$34,$M$18:$M$34))</f>
        <v>8</v>
      </c>
      <c r="D34" s="120">
        <f t="shared" si="22"/>
        <v>6856.2799999999988</v>
      </c>
      <c r="E34" s="120">
        <f t="shared" si="11"/>
        <v>548.5</v>
      </c>
      <c r="F34" s="120">
        <f t="shared" si="12"/>
        <v>7404.7799999999988</v>
      </c>
      <c r="G34" s="121"/>
      <c r="H34" s="225"/>
      <c r="I34" s="277"/>
      <c r="J34" s="124">
        <f>ROUND((B34-A34)/30,0)</f>
        <v>12</v>
      </c>
      <c r="L34" s="315">
        <v>43922</v>
      </c>
      <c r="M34" s="126">
        <v>7.1</v>
      </c>
      <c r="N34" s="225"/>
      <c r="Z34" s="7">
        <f t="shared" si="33"/>
        <v>39904</v>
      </c>
      <c r="AA34" s="1">
        <f t="shared" si="30"/>
        <v>4</v>
      </c>
      <c r="AB34" s="1">
        <f t="shared" si="36"/>
        <v>2010</v>
      </c>
      <c r="AC34" s="2">
        <f t="shared" si="34"/>
        <v>40238</v>
      </c>
      <c r="AD34" s="4">
        <f t="shared" si="35"/>
        <v>40237</v>
      </c>
      <c r="AE34" s="5">
        <f t="shared" si="32"/>
        <v>28</v>
      </c>
      <c r="AF34" s="3">
        <f t="shared" si="37"/>
        <v>40268</v>
      </c>
      <c r="AG34" s="228"/>
    </row>
    <row r="35" spans="1:33" s="230" customFormat="1">
      <c r="A35" s="118">
        <f t="shared" si="20"/>
        <v>40634</v>
      </c>
      <c r="B35" s="118">
        <f>IF(AF36&gt;Data!$D$8,Data!$D$8,AF36)</f>
        <v>40877</v>
      </c>
      <c r="C35" s="152">
        <f>IF(A35&gt;Data!$D$8,0,LOOKUP(A35,$L$18:$L$34,$M$18:$M$34))</f>
        <v>8</v>
      </c>
      <c r="D35" s="120">
        <f t="shared" si="22"/>
        <v>7404.7799999999988</v>
      </c>
      <c r="E35" s="120">
        <f t="shared" si="11"/>
        <v>394.92</v>
      </c>
      <c r="F35" s="120">
        <f t="shared" si="12"/>
        <v>7799.6999999999989</v>
      </c>
      <c r="G35" s="121"/>
      <c r="H35" s="232"/>
      <c r="I35" s="277"/>
      <c r="J35" s="124">
        <f t="shared" ref="J35:J48" si="38">ROUND((B35-A35)/30,0)</f>
        <v>8</v>
      </c>
      <c r="L35" s="231"/>
      <c r="M35" s="232"/>
      <c r="N35" s="232"/>
      <c r="Z35" s="7">
        <f t="shared" si="33"/>
        <v>40269</v>
      </c>
      <c r="AA35" s="233">
        <f t="shared" si="30"/>
        <v>4</v>
      </c>
      <c r="AB35" s="233">
        <f t="shared" si="36"/>
        <v>2011</v>
      </c>
      <c r="AC35" s="234">
        <f t="shared" si="34"/>
        <v>40603</v>
      </c>
      <c r="AD35" s="235">
        <f t="shared" si="35"/>
        <v>40602</v>
      </c>
      <c r="AE35" s="236">
        <f t="shared" si="32"/>
        <v>28</v>
      </c>
      <c r="AF35" s="3">
        <f t="shared" si="37"/>
        <v>40633</v>
      </c>
      <c r="AG35" s="237"/>
    </row>
    <row r="36" spans="1:33" s="124" customFormat="1">
      <c r="A36" s="118">
        <f t="shared" si="20"/>
        <v>40878</v>
      </c>
      <c r="B36" s="118">
        <f>IF(AF37&gt;Data!$D$8,Data!$D$8,AF37)</f>
        <v>40999</v>
      </c>
      <c r="C36" s="152">
        <f>IF(A36&gt;Data!$D$8,0,LOOKUP(A36,$L$18:$L$34,$M$18:$M$34))</f>
        <v>8.6</v>
      </c>
      <c r="D36" s="120">
        <f t="shared" si="22"/>
        <v>7799.6999999999989</v>
      </c>
      <c r="E36" s="120">
        <f t="shared" si="11"/>
        <v>223.59</v>
      </c>
      <c r="F36" s="120">
        <f t="shared" si="12"/>
        <v>8023.2899999999991</v>
      </c>
      <c r="G36" s="229"/>
      <c r="H36" s="225"/>
      <c r="I36" s="277"/>
      <c r="J36" s="124">
        <f t="shared" si="38"/>
        <v>4</v>
      </c>
      <c r="L36" s="227"/>
      <c r="M36" s="225"/>
      <c r="N36" s="225"/>
      <c r="Z36" s="7">
        <f t="shared" si="33"/>
        <v>40634</v>
      </c>
      <c r="AA36" s="1">
        <f t="shared" si="30"/>
        <v>4</v>
      </c>
      <c r="AB36" s="1">
        <f t="shared" si="36"/>
        <v>2012</v>
      </c>
      <c r="AC36" s="2">
        <f t="shared" si="34"/>
        <v>40969</v>
      </c>
      <c r="AD36" s="4">
        <f t="shared" si="35"/>
        <v>40968</v>
      </c>
      <c r="AE36" s="5">
        <f t="shared" si="32"/>
        <v>29</v>
      </c>
      <c r="AF36" s="3">
        <v>40877</v>
      </c>
    </row>
    <row r="37" spans="1:33" s="124" customFormat="1">
      <c r="A37" s="118">
        <f t="shared" si="20"/>
        <v>41000</v>
      </c>
      <c r="B37" s="118">
        <f>IF(AF38&gt;Data!$D$8,Data!$D$8,AF38)</f>
        <v>41364</v>
      </c>
      <c r="C37" s="152">
        <f>IF(A37&gt;Data!$D$8,0,LOOKUP(A37,$L$18:$L$34,$M$18:$M$34))</f>
        <v>8.8000000000000007</v>
      </c>
      <c r="D37" s="120">
        <f t="shared" si="22"/>
        <v>8023.2899999999991</v>
      </c>
      <c r="E37" s="120">
        <f t="shared" si="11"/>
        <v>706.05</v>
      </c>
      <c r="F37" s="120">
        <f t="shared" si="12"/>
        <v>8729.3399999999983</v>
      </c>
      <c r="G37" s="121"/>
      <c r="H37" s="225"/>
      <c r="I37" s="277"/>
      <c r="J37" s="124">
        <f t="shared" si="38"/>
        <v>12</v>
      </c>
      <c r="L37" s="99"/>
      <c r="M37" s="99"/>
      <c r="N37" s="98"/>
      <c r="O37" s="98"/>
      <c r="Z37" s="7">
        <f t="shared" si="33"/>
        <v>40878</v>
      </c>
      <c r="AA37" s="1">
        <f t="shared" si="30"/>
        <v>12</v>
      </c>
      <c r="AB37" s="1">
        <f t="shared" si="36"/>
        <v>2012</v>
      </c>
      <c r="AC37" s="2">
        <f t="shared" si="34"/>
        <v>40969</v>
      </c>
      <c r="AD37" s="4">
        <f t="shared" si="35"/>
        <v>40968</v>
      </c>
      <c r="AE37" s="5">
        <f t="shared" si="32"/>
        <v>29</v>
      </c>
      <c r="AF37" s="3">
        <v>40999</v>
      </c>
    </row>
    <row r="38" spans="1:33" s="124" customFormat="1">
      <c r="A38" s="118">
        <f t="shared" si="20"/>
        <v>41365</v>
      </c>
      <c r="B38" s="118">
        <f>IF(AF39&gt;Data!$D$8,Data!$D$8,AF39)</f>
        <v>41729</v>
      </c>
      <c r="C38" s="152">
        <f>IF(A38&gt;Data!$D$8,0,LOOKUP(A38,$L$18:$L$34,$M$18:$M$34))</f>
        <v>8.6999999999999993</v>
      </c>
      <c r="D38" s="120">
        <f t="shared" si="22"/>
        <v>8729.3399999999983</v>
      </c>
      <c r="E38" s="120">
        <f t="shared" si="11"/>
        <v>759.45</v>
      </c>
      <c r="F38" s="120">
        <f t="shared" si="12"/>
        <v>9488.7899999999991</v>
      </c>
      <c r="G38" s="121"/>
      <c r="H38" s="225"/>
      <c r="I38" s="277"/>
      <c r="J38" s="124">
        <f t="shared" si="38"/>
        <v>12</v>
      </c>
      <c r="L38" s="280"/>
      <c r="M38" s="99"/>
      <c r="N38" s="98"/>
      <c r="O38" s="98"/>
      <c r="Z38" s="7">
        <f t="shared" si="33"/>
        <v>41000</v>
      </c>
      <c r="AA38" s="1">
        <f t="shared" si="30"/>
        <v>4</v>
      </c>
      <c r="AB38" s="1">
        <f t="shared" si="36"/>
        <v>2013</v>
      </c>
      <c r="AC38" s="2">
        <f t="shared" si="34"/>
        <v>41334</v>
      </c>
      <c r="AD38" s="4">
        <f t="shared" si="35"/>
        <v>41333</v>
      </c>
      <c r="AE38" s="5">
        <f t="shared" si="32"/>
        <v>28</v>
      </c>
      <c r="AF38" s="3">
        <f t="shared" si="37"/>
        <v>41364</v>
      </c>
    </row>
    <row r="39" spans="1:33" s="124" customFormat="1">
      <c r="A39" s="118">
        <f t="shared" si="20"/>
        <v>41730</v>
      </c>
      <c r="B39" s="118">
        <f>IF(AF40&gt;Data!$D$8,Data!$D$8,AF40)</f>
        <v>42094</v>
      </c>
      <c r="C39" s="152">
        <f>IF(A39&gt;Data!$D$8,0,LOOKUP(A39,$L$18:$L$34,$M$18:$M$34))</f>
        <v>8.6999999999999993</v>
      </c>
      <c r="D39" s="120">
        <f t="shared" si="22"/>
        <v>9488.7899999999991</v>
      </c>
      <c r="E39" s="120">
        <f t="shared" si="11"/>
        <v>825.52</v>
      </c>
      <c r="F39" s="120">
        <f t="shared" si="12"/>
        <v>10314.31</v>
      </c>
      <c r="G39" s="121"/>
      <c r="H39" s="225"/>
      <c r="I39" s="277"/>
      <c r="J39" s="124">
        <f t="shared" si="38"/>
        <v>12</v>
      </c>
      <c r="L39" s="99"/>
      <c r="M39" s="99"/>
      <c r="N39" s="98"/>
      <c r="O39" s="98"/>
      <c r="Z39" s="7">
        <f t="shared" si="33"/>
        <v>41365</v>
      </c>
      <c r="AA39" s="1">
        <f t="shared" si="30"/>
        <v>4</v>
      </c>
      <c r="AB39" s="1">
        <f t="shared" si="36"/>
        <v>2014</v>
      </c>
      <c r="AC39" s="2">
        <f t="shared" si="34"/>
        <v>41699</v>
      </c>
      <c r="AD39" s="4">
        <f t="shared" si="35"/>
        <v>41698</v>
      </c>
      <c r="AE39" s="5">
        <f t="shared" si="32"/>
        <v>28</v>
      </c>
      <c r="AF39" s="3">
        <f t="shared" si="37"/>
        <v>41729</v>
      </c>
    </row>
    <row r="40" spans="1:33" s="124" customFormat="1">
      <c r="A40" s="118">
        <f t="shared" si="20"/>
        <v>42095</v>
      </c>
      <c r="B40" s="118">
        <f>IF(AF41&gt;Data!$D$8,Data!$D$8,AF41)</f>
        <v>42460</v>
      </c>
      <c r="C40" s="152">
        <f>IF(A40&gt;Data!$D$8,0,LOOKUP(A40,$L$18:$L$34,$M$18:$M$34))</f>
        <v>8.6999999999999993</v>
      </c>
      <c r="D40" s="120">
        <f t="shared" si="22"/>
        <v>10314.31</v>
      </c>
      <c r="E40" s="120">
        <f t="shared" si="11"/>
        <v>897.34</v>
      </c>
      <c r="F40" s="120">
        <f t="shared" si="12"/>
        <v>11211.65</v>
      </c>
      <c r="G40" s="121"/>
      <c r="H40" s="225"/>
      <c r="I40" s="277"/>
      <c r="J40" s="124">
        <f t="shared" si="38"/>
        <v>12</v>
      </c>
      <c r="L40" s="227"/>
      <c r="M40" s="225"/>
      <c r="N40" s="225"/>
      <c r="Z40" s="7">
        <f t="shared" si="33"/>
        <v>41730</v>
      </c>
      <c r="AA40" s="311">
        <f t="shared" si="30"/>
        <v>4</v>
      </c>
      <c r="AB40" s="311">
        <f t="shared" si="36"/>
        <v>2015</v>
      </c>
      <c r="AC40" s="312">
        <f t="shared" si="34"/>
        <v>42064</v>
      </c>
      <c r="AD40" s="313">
        <f t="shared" si="35"/>
        <v>42063</v>
      </c>
      <c r="AE40" s="314">
        <f t="shared" si="32"/>
        <v>28</v>
      </c>
      <c r="AF40" s="3">
        <f t="shared" si="37"/>
        <v>42094</v>
      </c>
    </row>
    <row r="41" spans="1:33" s="129" customFormat="1">
      <c r="A41" s="118">
        <f t="shared" si="20"/>
        <v>42461</v>
      </c>
      <c r="B41" s="118">
        <f>IF(AF42&gt;Data!$D$8,Data!$D$8,AF42)</f>
        <v>42735</v>
      </c>
      <c r="C41" s="152">
        <f>IF(A41&gt;Data!$D$8,0,LOOKUP(A41,$L$18:$L$34,$M$18:$M$34))</f>
        <v>8.1</v>
      </c>
      <c r="D41" s="120">
        <f t="shared" si="22"/>
        <v>11211.65</v>
      </c>
      <c r="E41" s="120">
        <f t="shared" si="11"/>
        <v>681.11</v>
      </c>
      <c r="F41" s="120">
        <f t="shared" si="12"/>
        <v>11892.76</v>
      </c>
      <c r="G41" s="121"/>
      <c r="H41" s="226"/>
      <c r="I41" s="278"/>
      <c r="J41" s="124">
        <f t="shared" si="38"/>
        <v>9</v>
      </c>
      <c r="L41" s="227"/>
      <c r="M41" s="225"/>
      <c r="N41" s="226"/>
      <c r="Z41" s="7">
        <f t="shared" si="33"/>
        <v>42095</v>
      </c>
      <c r="AA41" s="311">
        <f t="shared" si="30"/>
        <v>4</v>
      </c>
      <c r="AB41" s="311">
        <f t="shared" si="36"/>
        <v>2016</v>
      </c>
      <c r="AC41" s="312">
        <f t="shared" si="34"/>
        <v>42430</v>
      </c>
      <c r="AD41" s="313">
        <f t="shared" si="35"/>
        <v>42429</v>
      </c>
      <c r="AE41" s="314">
        <f t="shared" si="32"/>
        <v>29</v>
      </c>
      <c r="AF41" s="3">
        <f t="shared" si="37"/>
        <v>42460</v>
      </c>
    </row>
    <row r="42" spans="1:33" s="124" customFormat="1">
      <c r="A42" s="118">
        <f t="shared" si="20"/>
        <v>42736</v>
      </c>
      <c r="B42" s="118">
        <f>IF(AF43&gt;Data!$D$8,Data!$D$8,AF43)</f>
        <v>42825</v>
      </c>
      <c r="C42" s="152">
        <f>IF(A42&gt;Data!$D$8,0,LOOKUP(A42,$L$18:$L$34,$M$18:$M$34))</f>
        <v>8</v>
      </c>
      <c r="D42" s="120">
        <f t="shared" si="22"/>
        <v>11892.76</v>
      </c>
      <c r="E42" s="120">
        <f t="shared" si="11"/>
        <v>237.86</v>
      </c>
      <c r="F42" s="120">
        <f t="shared" si="12"/>
        <v>12130.62</v>
      </c>
      <c r="G42" s="122"/>
      <c r="H42" s="225"/>
      <c r="I42" s="277"/>
      <c r="J42" s="124">
        <f t="shared" si="38"/>
        <v>3</v>
      </c>
      <c r="L42" s="227"/>
      <c r="M42" s="225"/>
      <c r="N42" s="225"/>
      <c r="Z42" s="7">
        <f t="shared" si="33"/>
        <v>42461</v>
      </c>
      <c r="AA42" s="311">
        <f t="shared" si="30"/>
        <v>4</v>
      </c>
      <c r="AB42" s="311">
        <f t="shared" si="36"/>
        <v>2017</v>
      </c>
      <c r="AC42" s="312">
        <f t="shared" si="34"/>
        <v>42795</v>
      </c>
      <c r="AD42" s="313">
        <f t="shared" si="35"/>
        <v>42794</v>
      </c>
      <c r="AE42" s="314">
        <f t="shared" si="32"/>
        <v>28</v>
      </c>
      <c r="AF42" s="3">
        <v>42735</v>
      </c>
    </row>
    <row r="43" spans="1:33" s="124" customFormat="1">
      <c r="A43" s="118">
        <f t="shared" si="20"/>
        <v>42826</v>
      </c>
      <c r="B43" s="118">
        <f>IF(AF44&gt;Data!$D$8,Data!$D$8,AF44)</f>
        <v>42916</v>
      </c>
      <c r="C43" s="152">
        <f>IF(A43&gt;Data!$D$8,0,LOOKUP(A43,$L$18:$L$34,$M$18:$M$34))</f>
        <v>7.9</v>
      </c>
      <c r="D43" s="120">
        <f t="shared" si="22"/>
        <v>12130.62</v>
      </c>
      <c r="E43" s="120">
        <f>ROUND(D43*C43%*J43/12,2)</f>
        <v>239.58</v>
      </c>
      <c r="F43" s="120">
        <f t="shared" si="12"/>
        <v>12370.2</v>
      </c>
      <c r="G43" s="121"/>
      <c r="H43" s="225"/>
      <c r="I43" s="277"/>
      <c r="J43" s="124">
        <f t="shared" si="38"/>
        <v>3</v>
      </c>
      <c r="L43" s="227"/>
      <c r="M43" s="225"/>
      <c r="N43" s="225"/>
      <c r="Z43" s="7">
        <f t="shared" si="33"/>
        <v>42736</v>
      </c>
      <c r="AA43" s="311">
        <f t="shared" si="30"/>
        <v>1</v>
      </c>
      <c r="AB43" s="311">
        <f t="shared" si="36"/>
        <v>2017</v>
      </c>
      <c r="AC43" s="312">
        <f t="shared" si="34"/>
        <v>42795</v>
      </c>
      <c r="AD43" s="313">
        <f t="shared" si="35"/>
        <v>42794</v>
      </c>
      <c r="AE43" s="314">
        <f t="shared" si="32"/>
        <v>28</v>
      </c>
      <c r="AF43" s="3">
        <v>42825</v>
      </c>
    </row>
    <row r="44" spans="1:33" s="124" customFormat="1">
      <c r="A44" s="118">
        <f t="shared" si="20"/>
        <v>42917</v>
      </c>
      <c r="B44" s="118">
        <f>IF(AF45&gt;Data!$D$8,Data!$D$8,AF45)</f>
        <v>43100</v>
      </c>
      <c r="C44" s="152">
        <f>IF(A44&gt;Data!$D$8,0,LOOKUP(A44,$L$18:$L$34,$M$18:$M$34))</f>
        <v>7.8</v>
      </c>
      <c r="D44" s="120">
        <f t="shared" si="22"/>
        <v>12370.2</v>
      </c>
      <c r="E44" s="120">
        <f t="shared" si="11"/>
        <v>482.44</v>
      </c>
      <c r="F44" s="120">
        <f t="shared" si="12"/>
        <v>12852.640000000001</v>
      </c>
      <c r="G44" s="121"/>
      <c r="H44" s="225"/>
      <c r="I44" s="277"/>
      <c r="J44" s="124">
        <f t="shared" si="38"/>
        <v>6</v>
      </c>
      <c r="L44" s="227"/>
      <c r="M44" s="225"/>
      <c r="N44" s="225"/>
      <c r="Z44" s="7">
        <f t="shared" si="33"/>
        <v>42826</v>
      </c>
      <c r="AA44" s="311">
        <f t="shared" si="30"/>
        <v>4</v>
      </c>
      <c r="AB44" s="311">
        <f t="shared" si="36"/>
        <v>2018</v>
      </c>
      <c r="AC44" s="312">
        <f t="shared" si="34"/>
        <v>43160</v>
      </c>
      <c r="AD44" s="313">
        <f t="shared" si="35"/>
        <v>43159</v>
      </c>
      <c r="AE44" s="314">
        <f t="shared" si="32"/>
        <v>28</v>
      </c>
      <c r="AF44" s="3">
        <v>42916</v>
      </c>
    </row>
    <row r="45" spans="1:33" s="124" customFormat="1">
      <c r="A45" s="118">
        <f t="shared" si="20"/>
        <v>43101</v>
      </c>
      <c r="B45" s="118">
        <f>IF(AF46&gt;Data!$D$8,Data!$D$8,AF46)</f>
        <v>43373</v>
      </c>
      <c r="C45" s="152">
        <f>IF(A45&gt;Data!$D$8,0,LOOKUP(A45,$L$18:$L$34,$M$18:$M$34))</f>
        <v>7.6</v>
      </c>
      <c r="D45" s="120">
        <f t="shared" si="22"/>
        <v>12852.640000000001</v>
      </c>
      <c r="E45" s="120">
        <f t="shared" si="11"/>
        <v>732.6</v>
      </c>
      <c r="F45" s="120">
        <f t="shared" si="12"/>
        <v>13585.240000000002</v>
      </c>
      <c r="G45" s="121"/>
      <c r="H45" s="225"/>
      <c r="I45" s="277"/>
      <c r="J45" s="124">
        <f t="shared" si="38"/>
        <v>9</v>
      </c>
      <c r="L45" s="227"/>
      <c r="M45" s="225"/>
      <c r="N45" s="225"/>
      <c r="Z45" s="7">
        <f t="shared" si="33"/>
        <v>42917</v>
      </c>
      <c r="AA45" s="311">
        <f t="shared" si="30"/>
        <v>7</v>
      </c>
      <c r="AB45" s="311">
        <f t="shared" si="36"/>
        <v>2018</v>
      </c>
      <c r="AC45" s="312">
        <f t="shared" si="34"/>
        <v>43160</v>
      </c>
      <c r="AD45" s="313">
        <f t="shared" si="35"/>
        <v>43159</v>
      </c>
      <c r="AE45" s="314">
        <f t="shared" si="32"/>
        <v>28</v>
      </c>
      <c r="AF45" s="3">
        <v>43100</v>
      </c>
    </row>
    <row r="46" spans="1:33" s="124" customFormat="1">
      <c r="A46" s="118">
        <f t="shared" si="20"/>
        <v>43374</v>
      </c>
      <c r="B46" s="118">
        <v>43646</v>
      </c>
      <c r="C46" s="152">
        <f>IF(A46&gt;Data!$D$8,0,LOOKUP(A46,$L$18:$L$34,$M$18:$M$34))</f>
        <v>8</v>
      </c>
      <c r="D46" s="120">
        <f t="shared" si="22"/>
        <v>13585.240000000002</v>
      </c>
      <c r="E46" s="120">
        <f t="shared" si="11"/>
        <v>815.11</v>
      </c>
      <c r="F46" s="120">
        <f t="shared" si="12"/>
        <v>14400.350000000002</v>
      </c>
      <c r="G46" s="121"/>
      <c r="H46" s="225"/>
      <c r="I46" s="277"/>
      <c r="J46" s="124">
        <f t="shared" si="38"/>
        <v>9</v>
      </c>
      <c r="L46" s="227"/>
      <c r="M46" s="225"/>
      <c r="N46" s="225"/>
      <c r="Z46" s="7">
        <f t="shared" si="33"/>
        <v>43101</v>
      </c>
      <c r="AA46" s="311">
        <f t="shared" si="30"/>
        <v>1</v>
      </c>
      <c r="AB46" s="311">
        <f>IF(AA46&gt;2,YEAR(Z46)+1,YEAR(Z46))</f>
        <v>2018</v>
      </c>
      <c r="AC46" s="312">
        <f t="shared" si="34"/>
        <v>43160</v>
      </c>
      <c r="AD46" s="313">
        <f t="shared" si="35"/>
        <v>43159</v>
      </c>
      <c r="AE46" s="314">
        <f t="shared" si="32"/>
        <v>28</v>
      </c>
      <c r="AF46" s="3">
        <v>43373</v>
      </c>
    </row>
    <row r="47" spans="1:33" s="124" customFormat="1">
      <c r="A47" s="118">
        <f t="shared" si="20"/>
        <v>43647</v>
      </c>
      <c r="B47" s="118">
        <v>43921</v>
      </c>
      <c r="C47" s="152">
        <v>7.9</v>
      </c>
      <c r="D47" s="120">
        <f t="shared" si="22"/>
        <v>14400.350000000002</v>
      </c>
      <c r="E47" s="120">
        <f t="shared" si="11"/>
        <v>853.22</v>
      </c>
      <c r="F47" s="120">
        <f t="shared" si="12"/>
        <v>15253.570000000002</v>
      </c>
      <c r="G47" s="121"/>
      <c r="H47" s="225"/>
      <c r="I47" s="277"/>
      <c r="J47" s="124">
        <f t="shared" si="38"/>
        <v>9</v>
      </c>
      <c r="L47" s="227"/>
      <c r="M47" s="225"/>
      <c r="N47" s="225"/>
      <c r="Z47" s="7">
        <f t="shared" si="33"/>
        <v>43374</v>
      </c>
      <c r="AA47" s="311">
        <f t="shared" si="30"/>
        <v>10</v>
      </c>
      <c r="AB47" s="311">
        <f>IF(AA47&gt;2,YEAR(Z47)+1,YEAR(Z47))</f>
        <v>2019</v>
      </c>
      <c r="AC47" s="312">
        <f t="shared" si="34"/>
        <v>43525</v>
      </c>
      <c r="AD47" s="313">
        <f t="shared" si="35"/>
        <v>43524</v>
      </c>
      <c r="AE47" s="314">
        <f t="shared" si="32"/>
        <v>28</v>
      </c>
      <c r="AF47" s="3">
        <v>43738</v>
      </c>
    </row>
    <row r="48" spans="1:33" s="124" customFormat="1">
      <c r="A48" s="118">
        <f t="shared" si="20"/>
        <v>43922</v>
      </c>
      <c r="B48" s="118">
        <v>45473</v>
      </c>
      <c r="C48" s="152">
        <v>7.1</v>
      </c>
      <c r="D48" s="120">
        <f t="shared" si="22"/>
        <v>15253.570000000002</v>
      </c>
      <c r="E48" s="120">
        <f t="shared" si="11"/>
        <v>4693.0200000000004</v>
      </c>
      <c r="F48" s="120">
        <f t="shared" si="12"/>
        <v>19946.590000000004</v>
      </c>
      <c r="G48" s="121"/>
      <c r="H48" s="225"/>
      <c r="I48" s="277"/>
      <c r="J48" s="124">
        <f t="shared" si="38"/>
        <v>52</v>
      </c>
      <c r="Z48" s="7">
        <f t="shared" si="33"/>
        <v>43647</v>
      </c>
      <c r="AA48" s="311">
        <f t="shared" si="30"/>
        <v>7</v>
      </c>
      <c r="AB48" s="311">
        <f t="shared" ref="AB48" si="39">IF(AA48&gt;2,YEAR(Z48)+1,YEAR(Z48))</f>
        <v>2020</v>
      </c>
      <c r="AC48" s="312">
        <f>DATE(AB48,3,1)</f>
        <v>43891</v>
      </c>
      <c r="AD48" s="313">
        <f t="shared" si="35"/>
        <v>43890</v>
      </c>
      <c r="AE48" s="314">
        <f t="shared" si="32"/>
        <v>29</v>
      </c>
      <c r="AF48" s="3">
        <f>IF(AE48=28,Z48+365,Z48+366)-1</f>
        <v>44012</v>
      </c>
    </row>
    <row r="49" spans="1:32">
      <c r="A49" s="322" t="s">
        <v>139</v>
      </c>
      <c r="B49" s="323"/>
      <c r="C49" s="323"/>
      <c r="D49" s="324"/>
      <c r="E49" s="130">
        <f>SUM(E6:E48)</f>
        <v>19406.590000000004</v>
      </c>
      <c r="F49" s="130">
        <f>MAX(F6:F48)</f>
        <v>19946.590000000004</v>
      </c>
      <c r="G49" s="126"/>
      <c r="Z49" s="7">
        <f t="shared" si="33"/>
        <v>43922</v>
      </c>
      <c r="AA49" s="311">
        <f t="shared" si="14"/>
        <v>4</v>
      </c>
      <c r="AB49" s="311">
        <f t="shared" ref="AB49" si="40">IF(AA49&gt;2,YEAR(Z49)+1,YEAR(Z49))</f>
        <v>2021</v>
      </c>
      <c r="AC49" s="312">
        <f t="shared" ref="AC49" si="41">DATE(AB49,3,1)</f>
        <v>44256</v>
      </c>
      <c r="AD49" s="313">
        <f t="shared" ref="AD49" si="42">AC49-1</f>
        <v>44255</v>
      </c>
      <c r="AE49" s="314">
        <f t="shared" ref="AE49" si="43">DAY(AD49)</f>
        <v>28</v>
      </c>
      <c r="AF49" s="3">
        <f t="shared" si="37"/>
        <v>44286</v>
      </c>
    </row>
    <row r="50" spans="1:32">
      <c r="A50" s="317" t="s">
        <v>226</v>
      </c>
      <c r="B50" s="98"/>
    </row>
    <row r="51" spans="1:32">
      <c r="A51" s="114" t="s">
        <v>140</v>
      </c>
      <c r="B51" s="115"/>
      <c r="C51" s="123">
        <f>F6</f>
        <v>622</v>
      </c>
      <c r="D51" s="113"/>
      <c r="E51" s="113"/>
      <c r="F51" s="113"/>
      <c r="G51" s="146"/>
    </row>
    <row r="52" spans="1:32">
      <c r="A52" s="114" t="s">
        <v>137</v>
      </c>
      <c r="B52" s="115"/>
      <c r="C52" s="123">
        <f>ROUND(E49,0)</f>
        <v>19407</v>
      </c>
      <c r="D52" s="113"/>
      <c r="E52" s="113"/>
      <c r="F52" s="113"/>
      <c r="G52" s="146"/>
    </row>
    <row r="53" spans="1:32">
      <c r="A53" s="326" t="s">
        <v>141</v>
      </c>
      <c r="B53" s="326"/>
      <c r="C53" s="123">
        <f>ROUND(F49,0)</f>
        <v>19947</v>
      </c>
      <c r="D53" s="113"/>
      <c r="E53" s="113"/>
      <c r="F53" s="113"/>
      <c r="G53" s="146"/>
    </row>
    <row r="54" spans="1:32">
      <c r="A54" s="115"/>
      <c r="B54" s="227"/>
      <c r="C54" s="146"/>
      <c r="D54" s="113"/>
      <c r="E54" s="113"/>
      <c r="F54" s="113"/>
      <c r="G54" s="146"/>
    </row>
    <row r="55" spans="1:32" hidden="1">
      <c r="D55" s="116"/>
      <c r="E55" s="116"/>
      <c r="F55" s="116"/>
    </row>
    <row r="56" spans="1:32" hidden="1">
      <c r="D56" s="116"/>
      <c r="E56" s="116"/>
      <c r="F56" s="116"/>
    </row>
    <row r="57" spans="1:32" hidden="1">
      <c r="D57" s="116"/>
      <c r="E57" s="116"/>
      <c r="F57" s="116"/>
    </row>
    <row r="58" spans="1:32" hidden="1">
      <c r="D58" s="116"/>
      <c r="E58" s="116"/>
      <c r="F58" s="116"/>
    </row>
    <row r="59" spans="1:32" hidden="1"/>
  </sheetData>
  <sheetProtection password="D590" sheet="1" objects="1" scenarios="1" formatRows="0" selectLockedCells="1"/>
  <mergeCells count="5">
    <mergeCell ref="A2:G2"/>
    <mergeCell ref="A49:D49"/>
    <mergeCell ref="A3:G3"/>
    <mergeCell ref="A53:B53"/>
    <mergeCell ref="A1:G1"/>
  </mergeCells>
  <conditionalFormatting sqref="C47:F48">
    <cfRule type="expression" dxfId="1" priority="2">
      <formula>$J$47&lt;=0</formula>
    </cfRule>
  </conditionalFormatting>
  <conditionalFormatting sqref="A46:A48 C46:G48">
    <cfRule type="expression" dxfId="0" priority="1">
      <formula>$J$46&lt;=0</formula>
    </cfRule>
  </conditionalFormatting>
  <printOptions horizontalCentered="1"/>
  <pageMargins left="0.69" right="0.51181102362204722" top="0.27" bottom="0.56999999999999995" header="0.23622047244094491" footer="0.56999999999999995"/>
  <pageSetup paperSize="9" scale="95" orientation="portrait" r:id="rId1"/>
  <drawing r:id="rId2"/>
</worksheet>
</file>

<file path=xl/worksheets/sheet3.xml><?xml version="1.0" encoding="utf-8"?>
<worksheet xmlns="http://schemas.openxmlformats.org/spreadsheetml/2006/main" xmlns:r="http://schemas.openxmlformats.org/officeDocument/2006/relationships">
  <sheetPr codeName="Sheet3"/>
  <dimension ref="A1:S24"/>
  <sheetViews>
    <sheetView showGridLines="0" showRowColHeaders="0" topLeftCell="A13" workbookViewId="0">
      <selection activeCell="B23" sqref="B23"/>
    </sheetView>
  </sheetViews>
  <sheetFormatPr defaultColWidth="0" defaultRowHeight="28.5" customHeight="1" zeroHeight="1"/>
  <cols>
    <col min="1" max="1" width="4.5703125" style="87" customWidth="1"/>
    <col min="2" max="2" width="8.85546875" style="87" customWidth="1"/>
    <col min="3" max="3" width="27" style="87" customWidth="1"/>
    <col min="4" max="4" width="22.85546875" style="87" customWidth="1"/>
    <col min="5" max="5" width="12.85546875" style="87" customWidth="1"/>
    <col min="6" max="6" width="4.140625" style="87" customWidth="1"/>
    <col min="7" max="7" width="14.28515625" style="87" customWidth="1"/>
    <col min="8" max="8" width="5.7109375" style="87" customWidth="1"/>
    <col min="9" max="9" width="15" style="271" customWidth="1"/>
    <col min="10" max="19" width="0" style="242" hidden="1" customWidth="1"/>
    <col min="20" max="16384" width="0" style="87" hidden="1"/>
  </cols>
  <sheetData>
    <row r="1" spans="1:17" ht="23.25" customHeight="1">
      <c r="A1" s="270"/>
      <c r="B1" s="270"/>
      <c r="C1" s="270"/>
      <c r="D1" s="270"/>
      <c r="E1" s="270"/>
      <c r="F1" s="270"/>
      <c r="G1" s="270"/>
      <c r="H1" s="270"/>
    </row>
    <row r="2" spans="1:17" ht="28.5" customHeight="1">
      <c r="A2" s="270"/>
      <c r="B2" s="333" t="str">
        <f>"PROCEEDINGS OF THE "&amp;UPPER(Data!D19)&amp;", "&amp;UPPER(Data!D20)</f>
        <v>PROCEEDINGS OF THE DISTRICT FOREST OFFICER, SRIKAKULAM</v>
      </c>
      <c r="C2" s="333"/>
      <c r="D2" s="333"/>
      <c r="E2" s="333"/>
      <c r="F2" s="333"/>
      <c r="G2" s="333"/>
      <c r="H2" s="270"/>
    </row>
    <row r="3" spans="1:17" ht="15.75" customHeight="1">
      <c r="A3" s="270"/>
      <c r="B3" s="334" t="str">
        <f>"Present : "&amp;Data!C18&amp;Data!D18</f>
        <v>Present : Sri.N.Prameswar Rao</v>
      </c>
      <c r="C3" s="334"/>
      <c r="D3" s="334"/>
      <c r="E3" s="334"/>
      <c r="F3" s="334"/>
      <c r="G3" s="334"/>
      <c r="H3" s="270"/>
    </row>
    <row r="4" spans="1:17" ht="15.75" customHeight="1">
      <c r="A4" s="270"/>
      <c r="B4" s="88" t="s">
        <v>119</v>
      </c>
      <c r="C4" s="97" t="str">
        <f>"                "&amp;Data!D21</f>
        <v xml:space="preserve">                   /2015 P2</v>
      </c>
      <c r="F4" s="89" t="s">
        <v>120</v>
      </c>
      <c r="G4" s="90">
        <f ca="1">Data!D22</f>
        <v>46064</v>
      </c>
      <c r="H4" s="270"/>
    </row>
    <row r="5" spans="1:17" ht="13.5" customHeight="1">
      <c r="A5" s="270"/>
      <c r="H5" s="270"/>
    </row>
    <row r="6" spans="1:17" ht="62.25" customHeight="1">
      <c r="A6" s="270"/>
      <c r="B6" s="91" t="s">
        <v>121</v>
      </c>
      <c r="C6" s="335" t="str">
        <f>"Forest Department – "&amp;" Sanction of State Employees Family Benifit Fund – Repayment  of 100% F.B.F contribution  together with the Government share and interest to "&amp;IF(Data!D7="Death Case",Data!D9&amp;","&amp;" "&amp;Data!D10&amp;" of "&amp;Data!R23&amp;", "&amp;Data!D5,Data!D4&amp;", "&amp;Data!D5)&amp;" ("&amp;IF(Data!D7="Retired Case","retired","died")&amp;") – Orders issued – Reg."</f>
        <v>Forest Department –  Sanction of State Employees Family Benifit Fund – Repayment  of 100% F.B.F contribution  together with the Government share and interest to M. Subrahmanyam, Sr. Asst., (retired) – Orders issued – Reg.</v>
      </c>
      <c r="D6" s="335"/>
      <c r="E6" s="335"/>
      <c r="F6" s="335"/>
      <c r="G6" s="335"/>
      <c r="H6" s="270"/>
      <c r="J6" s="243"/>
      <c r="K6" s="243"/>
      <c r="L6" s="243"/>
      <c r="M6" s="243"/>
      <c r="N6" s="243"/>
      <c r="O6" s="243"/>
      <c r="P6" s="243"/>
      <c r="Q6" s="243"/>
    </row>
    <row r="7" spans="1:17" ht="19.5" customHeight="1">
      <c r="A7" s="270"/>
      <c r="B7" s="91" t="s">
        <v>122</v>
      </c>
      <c r="C7" s="92" t="s">
        <v>127</v>
      </c>
      <c r="G7" s="93"/>
      <c r="H7" s="270"/>
    </row>
    <row r="8" spans="1:17" ht="19.5" customHeight="1">
      <c r="A8" s="270"/>
      <c r="B8" s="94"/>
      <c r="C8" s="92" t="s">
        <v>128</v>
      </c>
      <c r="H8" s="270"/>
    </row>
    <row r="9" spans="1:17" ht="19.5" customHeight="1">
      <c r="A9" s="270"/>
      <c r="C9" s="92" t="s">
        <v>129</v>
      </c>
      <c r="H9" s="270"/>
    </row>
    <row r="10" spans="1:17" ht="28.5" customHeight="1">
      <c r="A10" s="270"/>
      <c r="C10" s="96" t="s">
        <v>130</v>
      </c>
      <c r="H10" s="270"/>
    </row>
    <row r="11" spans="1:17" ht="78" customHeight="1">
      <c r="A11" s="270"/>
      <c r="B11" s="335" t="s">
        <v>210</v>
      </c>
      <c r="C11" s="335"/>
      <c r="D11" s="335"/>
      <c r="E11" s="335"/>
      <c r="F11" s="335"/>
      <c r="G11" s="335"/>
      <c r="H11" s="270"/>
    </row>
    <row r="12" spans="1:17" ht="40.5" customHeight="1">
      <c r="A12" s="270"/>
      <c r="B12" s="335" t="str">
        <f>"           "&amp;Data!C4&amp; " "&amp;Data!D4&amp;", "&amp;Data!D5&amp;" who is contributed FBF subscription @Rs."&amp;Data!D11&amp;"/- per month from "&amp;Data!I11&amp;" to "&amp;Data!J11&amp;" ( "&amp;Data!D15&amp;" months ).  "&amp;IF(Data!C4="Sri.","He","She")&amp;" is "&amp;IF(Data!D7="Retired Case","retired","died")&amp;" on "&amp;Data!J7 &amp;"."</f>
        <v xml:space="preserve">           Sri. M. Subrahmanyam, Sr. Asst., who is contributed FBF subscription @Rs.10/- per month from 1-5-1980 to 31-10-1984 ( 54 months ).  He is retired on 31-12-2025.</v>
      </c>
      <c r="C12" s="335"/>
      <c r="D12" s="335"/>
      <c r="E12" s="335"/>
      <c r="F12" s="335"/>
      <c r="G12" s="335"/>
      <c r="H12" s="270"/>
    </row>
    <row r="13" spans="1:17" ht="51" customHeight="1">
      <c r="A13" s="270"/>
      <c r="B13" s="335" t="str">
        <f>"            Sanctioned Family Benefit Fund to "&amp;Data!C9&amp;" "&amp;IF(Data!D7="Death Case",Data!D9&amp;", "&amp;Data!D10&amp;" of "&amp;Data!D4&amp;", "&amp;Data!D5,Data!D4&amp;", "&amp;Data!D5)&amp;" who is "&amp;IF(Data!D7="Retired Case","retired","died")&amp;" on "&amp;Data!J7 &amp;" together with the Government share and  interest at prescribed rates on "&amp;IF(Data!D7="Retired Case","retirement","death")&amp; " as follows."</f>
        <v xml:space="preserve">            Sanctioned Family Benefit Fund to  M. Subrahmanyam, Sr. Asst., who is retired on 31-12-2025 together with the Government share and  interest at prescribed rates on retirement as follows.</v>
      </c>
      <c r="C13" s="335"/>
      <c r="D13" s="335"/>
      <c r="E13" s="335"/>
      <c r="F13" s="335"/>
      <c r="G13" s="335"/>
      <c r="H13" s="270"/>
    </row>
    <row r="14" spans="1:17" ht="25.5" customHeight="1">
      <c r="A14" s="270"/>
      <c r="B14" s="336" t="str">
        <f>"Conribution made by the employee from "&amp;Data!I11&amp;" to "&amp;Data!J11</f>
        <v>Conribution made by the employee from 1-5-1980 to 31-10-1984</v>
      </c>
      <c r="C14" s="336"/>
      <c r="D14" s="336"/>
      <c r="E14" s="330" t="s">
        <v>131</v>
      </c>
      <c r="F14" s="330"/>
      <c r="G14" s="133">
        <f>'FBF Calculation Sheet'!D6</f>
        <v>540</v>
      </c>
      <c r="H14" s="270"/>
    </row>
    <row r="15" spans="1:17" ht="16.5" customHeight="1">
      <c r="A15" s="270"/>
      <c r="B15" s="331" t="s">
        <v>132</v>
      </c>
      <c r="C15" s="331"/>
      <c r="D15" s="331"/>
      <c r="E15" s="330" t="s">
        <v>131</v>
      </c>
      <c r="F15" s="330"/>
      <c r="G15" s="133">
        <f>'FBF Calculation Sheet'!E6</f>
        <v>82</v>
      </c>
      <c r="H15" s="270"/>
    </row>
    <row r="16" spans="1:17" ht="21.75" customHeight="1">
      <c r="A16" s="270"/>
      <c r="B16" s="331" t="str">
        <f>"Interest up to "&amp;Data!J7&amp;" at admissable rates."</f>
        <v>Interest up to 31-12-2025 at admissable rates.</v>
      </c>
      <c r="C16" s="331"/>
      <c r="D16" s="331"/>
      <c r="E16" s="330" t="s">
        <v>131</v>
      </c>
      <c r="F16" s="330"/>
      <c r="G16" s="133">
        <f>ROUND('FBF Calculation Sheet'!E49-Proceedings!G15,0)</f>
        <v>19325</v>
      </c>
      <c r="H16" s="270"/>
    </row>
    <row r="17" spans="1:8" ht="21.75" customHeight="1">
      <c r="A17" s="270"/>
      <c r="B17" s="332" t="s">
        <v>21</v>
      </c>
      <c r="C17" s="332"/>
      <c r="D17" s="332"/>
      <c r="E17" s="330" t="s">
        <v>131</v>
      </c>
      <c r="F17" s="330"/>
      <c r="G17" s="133">
        <f>SUM(G14:G16)</f>
        <v>19947</v>
      </c>
      <c r="H17" s="270"/>
    </row>
    <row r="18" spans="1:8" ht="63" customHeight="1">
      <c r="A18" s="270"/>
      <c r="B18" s="331" t="s">
        <v>144</v>
      </c>
      <c r="C18" s="331"/>
      <c r="D18" s="331"/>
      <c r="E18" s="331"/>
      <c r="F18" s="331"/>
      <c r="G18" s="331"/>
      <c r="H18" s="270"/>
    </row>
    <row r="19" spans="1:8" ht="18.75" customHeight="1">
      <c r="A19" s="270"/>
      <c r="H19" s="270"/>
    </row>
    <row r="20" spans="1:8" ht="20.25" customHeight="1">
      <c r="A20" s="270"/>
      <c r="B20" s="95" t="s">
        <v>123</v>
      </c>
      <c r="E20" s="328" t="str">
        <f>Data!D19</f>
        <v>District Forest Officer</v>
      </c>
      <c r="F20" s="328"/>
      <c r="G20" s="328"/>
      <c r="H20" s="270"/>
    </row>
    <row r="21" spans="1:8" ht="15" customHeight="1">
      <c r="A21" s="270"/>
      <c r="B21" s="95" t="s">
        <v>124</v>
      </c>
      <c r="E21" s="329" t="str">
        <f>Data!D20</f>
        <v>Srikakulam</v>
      </c>
      <c r="F21" s="329"/>
      <c r="G21" s="329"/>
      <c r="H21" s="270"/>
    </row>
    <row r="22" spans="1:8" ht="15.75" customHeight="1">
      <c r="A22" s="270"/>
      <c r="B22" s="95" t="s">
        <v>125</v>
      </c>
      <c r="H22" s="270"/>
    </row>
    <row r="23" spans="1:8" ht="14.25" customHeight="1">
      <c r="A23" s="270"/>
      <c r="B23" s="87">
        <f>Data!D16</f>
        <v>0</v>
      </c>
      <c r="H23" s="270"/>
    </row>
    <row r="24" spans="1:8" ht="22.5" customHeight="1">
      <c r="A24" s="270"/>
      <c r="B24" s="270"/>
      <c r="C24" s="270"/>
      <c r="D24" s="270"/>
      <c r="E24" s="270"/>
      <c r="F24" s="270"/>
      <c r="G24" s="270"/>
      <c r="H24" s="270"/>
    </row>
  </sheetData>
  <sheetProtection password="D590" sheet="1" objects="1" scenarios="1" formatRows="0" selectLockedCells="1" selectUnlockedCells="1"/>
  <mergeCells count="17">
    <mergeCell ref="E14:F14"/>
    <mergeCell ref="B14:D14"/>
    <mergeCell ref="B12:G12"/>
    <mergeCell ref="B15:D15"/>
    <mergeCell ref="B16:D16"/>
    <mergeCell ref="B2:G2"/>
    <mergeCell ref="B3:G3"/>
    <mergeCell ref="C6:G6"/>
    <mergeCell ref="B11:G11"/>
    <mergeCell ref="B13:G13"/>
    <mergeCell ref="E20:G20"/>
    <mergeCell ref="E21:G21"/>
    <mergeCell ref="E15:F15"/>
    <mergeCell ref="E16:F16"/>
    <mergeCell ref="E17:F17"/>
    <mergeCell ref="B18:G18"/>
    <mergeCell ref="B17:D17"/>
  </mergeCells>
  <pageMargins left="0.56000000000000005" right="0.4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codeName="Sheet5"/>
  <dimension ref="A1:IU324"/>
  <sheetViews>
    <sheetView showGridLines="0" showRowColHeaders="0" topLeftCell="A7" zoomScaleSheetLayoutView="100" workbookViewId="0">
      <selection activeCell="F23" sqref="F23:L23"/>
    </sheetView>
  </sheetViews>
  <sheetFormatPr defaultColWidth="0" defaultRowHeight="12.75" zeroHeight="1"/>
  <cols>
    <col min="1" max="1" width="4.85546875" style="8" customWidth="1"/>
    <col min="2" max="2" width="4" style="8" customWidth="1"/>
    <col min="3" max="3" width="4.140625" style="8" customWidth="1"/>
    <col min="4" max="4" width="4" style="8" customWidth="1"/>
    <col min="5" max="5" width="12.140625" style="8" customWidth="1"/>
    <col min="6" max="7" width="3.5703125" style="8" customWidth="1"/>
    <col min="8" max="8" width="1.42578125" style="8" customWidth="1"/>
    <col min="9" max="12" width="3.5703125" style="8" customWidth="1"/>
    <col min="13" max="13" width="3.42578125" style="8" customWidth="1"/>
    <col min="14" max="14" width="1.28515625" style="14" customWidth="1"/>
    <col min="15" max="15" width="16.42578125" style="8" customWidth="1"/>
    <col min="16" max="19" width="4.140625" style="8" customWidth="1"/>
    <col min="20" max="20" width="13.85546875" style="8" customWidth="1"/>
    <col min="21" max="21" width="1.140625" style="8" customWidth="1"/>
    <col min="22" max="22" width="13.140625" style="8" hidden="1" customWidth="1"/>
    <col min="23" max="23" width="4.140625" style="8" hidden="1" customWidth="1"/>
    <col min="24" max="33" width="9.140625" style="8" hidden="1" customWidth="1"/>
    <col min="34" max="34" width="12.140625" style="8" hidden="1" customWidth="1"/>
    <col min="35" max="44" width="9.140625" style="8" hidden="1" customWidth="1"/>
    <col min="45" max="45" width="3.140625" style="8" hidden="1" customWidth="1"/>
    <col min="46" max="46" width="6.42578125" style="8" customWidth="1"/>
    <col min="47" max="47" width="15.140625" style="8" customWidth="1"/>
    <col min="48" max="253" width="9.140625" style="8" hidden="1" customWidth="1"/>
    <col min="254" max="254" width="4.140625" style="8" hidden="1" customWidth="1"/>
    <col min="255" max="255" width="4" style="8" hidden="1" customWidth="1"/>
    <col min="256" max="16384" width="0" style="8" hidden="1"/>
  </cols>
  <sheetData>
    <row r="1" spans="1:47" ht="23.25" customHeight="1">
      <c r="A1" s="256"/>
      <c r="B1" s="256"/>
      <c r="C1" s="256"/>
      <c r="D1" s="256"/>
      <c r="E1" s="256"/>
      <c r="F1" s="256"/>
      <c r="G1" s="256"/>
      <c r="H1" s="256"/>
      <c r="I1" s="256"/>
      <c r="J1" s="256"/>
      <c r="K1" s="256"/>
      <c r="L1" s="256"/>
      <c r="M1" s="256"/>
      <c r="N1" s="265"/>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6"/>
      <c r="AU1" s="255"/>
    </row>
    <row r="2" spans="1:47" ht="14.25" customHeight="1">
      <c r="A2" s="256"/>
      <c r="C2" s="337" t="str">
        <f>"Payble at  "&amp;Data!D17</f>
        <v>Payble at  DTO, Srikakulam</v>
      </c>
      <c r="D2" s="337"/>
      <c r="E2" s="337"/>
      <c r="F2" s="337"/>
      <c r="G2" s="337"/>
      <c r="H2" s="337"/>
      <c r="I2" s="337"/>
      <c r="J2" s="337"/>
      <c r="K2" s="337"/>
      <c r="L2" s="337"/>
      <c r="M2" s="337"/>
      <c r="N2" s="337"/>
      <c r="O2" s="337"/>
      <c r="P2" s="337"/>
      <c r="Q2" s="337"/>
      <c r="R2" s="337"/>
      <c r="S2" s="337"/>
      <c r="T2" s="337"/>
      <c r="W2" s="25"/>
      <c r="X2" s="25"/>
      <c r="Y2" s="25"/>
      <c r="Z2" s="25"/>
      <c r="AA2" s="25"/>
      <c r="AB2" s="25"/>
      <c r="AC2" s="25"/>
      <c r="AD2" s="25"/>
      <c r="AE2" s="25"/>
      <c r="AF2" s="25"/>
      <c r="AG2" s="25"/>
      <c r="AH2" s="25"/>
      <c r="AT2" s="256"/>
      <c r="AU2" s="255"/>
    </row>
    <row r="3" spans="1:47" ht="24.75" customHeight="1">
      <c r="A3" s="256"/>
      <c r="C3" s="348" t="s">
        <v>108</v>
      </c>
      <c r="D3" s="348"/>
      <c r="E3" s="348"/>
      <c r="F3" s="348"/>
      <c r="G3" s="348"/>
      <c r="H3" s="348"/>
      <c r="I3" s="348"/>
      <c r="J3" s="348"/>
      <c r="K3" s="348"/>
      <c r="L3" s="348"/>
      <c r="M3" s="348"/>
      <c r="N3" s="348"/>
      <c r="O3" s="348"/>
      <c r="P3" s="348"/>
      <c r="Q3" s="348"/>
      <c r="R3" s="348"/>
      <c r="S3" s="348"/>
      <c r="T3" s="348"/>
      <c r="W3" s="25"/>
      <c r="X3" s="25"/>
      <c r="Y3" s="25"/>
      <c r="Z3" s="25"/>
      <c r="AA3" s="25"/>
      <c r="AB3" s="25"/>
      <c r="AC3" s="25"/>
      <c r="AD3" s="25"/>
      <c r="AE3" s="25"/>
      <c r="AF3" s="25"/>
      <c r="AG3" s="25"/>
      <c r="AH3" s="25"/>
      <c r="AT3" s="256"/>
      <c r="AU3" s="255"/>
    </row>
    <row r="4" spans="1:47" ht="23.25" customHeight="1">
      <c r="A4" s="256"/>
      <c r="C4" s="349" t="s">
        <v>109</v>
      </c>
      <c r="D4" s="349"/>
      <c r="E4" s="349"/>
      <c r="F4" s="349"/>
      <c r="G4" s="349"/>
      <c r="H4" s="349"/>
      <c r="I4" s="349"/>
      <c r="J4" s="349"/>
      <c r="K4" s="349"/>
      <c r="L4" s="349"/>
      <c r="M4" s="349"/>
      <c r="N4" s="349"/>
      <c r="O4" s="349"/>
      <c r="P4" s="349"/>
      <c r="Q4" s="349"/>
      <c r="R4" s="349"/>
      <c r="S4" s="349"/>
      <c r="T4" s="349"/>
      <c r="W4" s="25"/>
      <c r="X4" s="25"/>
      <c r="Y4" s="25"/>
      <c r="Z4" s="25"/>
      <c r="AA4" s="25"/>
      <c r="AB4" s="25"/>
      <c r="AC4" s="25"/>
      <c r="AD4" s="25"/>
      <c r="AE4" s="25"/>
      <c r="AF4" s="25"/>
      <c r="AG4" s="25"/>
      <c r="AH4" s="25"/>
      <c r="AT4" s="256"/>
      <c r="AU4" s="255"/>
    </row>
    <row r="5" spans="1:47" ht="21.75" customHeight="1">
      <c r="A5" s="256"/>
      <c r="C5" s="8" t="s">
        <v>66</v>
      </c>
      <c r="E5" s="9"/>
      <c r="F5" s="17" t="e">
        <f>IF(Data!G24&gt;9,LEFT(Data!G24,1),0)</f>
        <v>#VALUE!</v>
      </c>
      <c r="G5" s="17" t="e">
        <f>RIGHT(Data!G24,1)</f>
        <v>#VALUE!</v>
      </c>
      <c r="H5" s="84"/>
      <c r="I5" s="85" t="e">
        <f>LEFT(Data!H24,1)</f>
        <v>#VALUE!</v>
      </c>
      <c r="J5" s="86" t="e">
        <f>RIGHT(LEFT(Data!H24,2),1)</f>
        <v>#VALUE!</v>
      </c>
      <c r="K5" s="86" t="e">
        <f>LEFT(RIGHT(Data!H24,2),1)</f>
        <v>#VALUE!</v>
      </c>
      <c r="L5" s="86" t="e">
        <f>RIGHT(Data!H24,1)</f>
        <v>#VALUE!</v>
      </c>
      <c r="M5" s="9"/>
      <c r="O5" s="77" t="s">
        <v>67</v>
      </c>
      <c r="P5" s="347" t="s">
        <v>78</v>
      </c>
      <c r="Q5" s="347"/>
      <c r="R5" s="347"/>
      <c r="S5" s="347"/>
      <c r="T5" s="347"/>
      <c r="W5" s="25"/>
      <c r="X5" s="25"/>
      <c r="Y5" s="25"/>
      <c r="Z5" s="25"/>
      <c r="AA5" s="25"/>
      <c r="AB5" s="25"/>
      <c r="AC5" s="25"/>
      <c r="AD5" s="25"/>
      <c r="AE5" s="25"/>
      <c r="AF5" s="25"/>
      <c r="AG5" s="25"/>
      <c r="AH5" s="25"/>
      <c r="AT5" s="256"/>
      <c r="AU5" s="255"/>
    </row>
    <row r="6" spans="1:47" ht="5.25" customHeight="1">
      <c r="A6" s="256"/>
      <c r="E6" s="9"/>
      <c r="F6" s="25"/>
      <c r="G6" s="25"/>
      <c r="H6" s="10"/>
      <c r="I6" s="42"/>
      <c r="J6" s="76"/>
      <c r="K6" s="76"/>
      <c r="L6" s="76"/>
      <c r="M6" s="9"/>
      <c r="O6" s="9"/>
      <c r="P6" s="46"/>
      <c r="Q6" s="46"/>
      <c r="R6" s="46"/>
      <c r="W6" s="25"/>
      <c r="X6" s="25"/>
      <c r="Y6" s="25"/>
      <c r="Z6" s="25"/>
      <c r="AA6" s="25"/>
      <c r="AB6" s="25"/>
      <c r="AC6" s="25"/>
      <c r="AD6" s="25"/>
      <c r="AE6" s="25"/>
      <c r="AF6" s="25"/>
      <c r="AG6" s="25"/>
      <c r="AH6" s="25"/>
      <c r="AT6" s="256"/>
      <c r="AU6" s="255"/>
    </row>
    <row r="7" spans="1:47" ht="17.25" customHeight="1">
      <c r="A7" s="256"/>
      <c r="J7" s="42"/>
      <c r="K7" s="42"/>
      <c r="L7" s="42"/>
      <c r="M7" s="42"/>
      <c r="N7" s="11"/>
      <c r="O7" s="54"/>
      <c r="P7" s="53"/>
      <c r="Q7" s="53"/>
      <c r="R7" s="55" t="s">
        <v>22</v>
      </c>
      <c r="S7" s="26"/>
      <c r="T7" s="26"/>
      <c r="U7" s="12"/>
      <c r="W7" s="25"/>
      <c r="X7" s="25"/>
      <c r="Y7" s="25"/>
      <c r="Z7" s="25"/>
      <c r="AA7" s="25"/>
      <c r="AB7" s="25"/>
      <c r="AC7" s="25"/>
      <c r="AD7" s="25"/>
      <c r="AE7" s="25"/>
      <c r="AF7" s="25"/>
      <c r="AG7" s="25"/>
      <c r="AH7" s="25"/>
      <c r="AT7" s="256"/>
      <c r="AU7" s="255"/>
    </row>
    <row r="8" spans="1:47" ht="8.25" customHeight="1">
      <c r="A8" s="256"/>
      <c r="C8" s="43"/>
      <c r="M8" s="13"/>
      <c r="O8" s="15"/>
      <c r="P8" s="344"/>
      <c r="Q8" s="344"/>
      <c r="R8" s="25"/>
      <c r="S8" s="25"/>
      <c r="T8" s="25"/>
      <c r="U8" s="16"/>
      <c r="W8" s="25"/>
      <c r="X8" s="25"/>
      <c r="Y8" s="25"/>
      <c r="Z8" s="25"/>
      <c r="AA8" s="25"/>
      <c r="AB8" s="21"/>
      <c r="AC8" s="21"/>
      <c r="AD8" s="25"/>
      <c r="AE8" s="25"/>
      <c r="AF8" s="25"/>
      <c r="AG8" s="25"/>
      <c r="AH8" s="25"/>
      <c r="AT8" s="256"/>
      <c r="AU8" s="255"/>
    </row>
    <row r="9" spans="1:47" ht="24" customHeight="1">
      <c r="A9" s="256"/>
      <c r="C9" s="51" t="s">
        <v>68</v>
      </c>
      <c r="D9" s="52"/>
      <c r="E9" s="339" t="str">
        <f>Data!D28</f>
        <v>Srikakulam</v>
      </c>
      <c r="F9" s="339"/>
      <c r="G9" s="339"/>
      <c r="H9" s="339"/>
      <c r="I9" s="339"/>
      <c r="J9" s="339"/>
      <c r="K9" s="339"/>
      <c r="L9" s="339"/>
      <c r="M9" s="339"/>
      <c r="O9" s="15" t="s">
        <v>23</v>
      </c>
      <c r="U9" s="16"/>
      <c r="W9" s="25"/>
      <c r="X9" s="25"/>
      <c r="Y9" s="253"/>
      <c r="Z9" s="25"/>
      <c r="AA9" s="25"/>
      <c r="AB9" s="25"/>
      <c r="AC9" s="25"/>
      <c r="AD9" s="25"/>
      <c r="AE9" s="25"/>
      <c r="AF9" s="25"/>
      <c r="AG9" s="25"/>
      <c r="AH9" s="25"/>
      <c r="AT9" s="256"/>
      <c r="AU9" s="255"/>
    </row>
    <row r="10" spans="1:47" ht="3.75" customHeight="1">
      <c r="A10" s="256"/>
      <c r="C10" s="43"/>
      <c r="D10" s="19"/>
      <c r="E10" s="19"/>
      <c r="F10" s="20"/>
      <c r="G10" s="21"/>
      <c r="H10" s="21"/>
      <c r="I10" s="21"/>
      <c r="J10" s="21"/>
      <c r="K10" s="21"/>
      <c r="L10" s="21"/>
      <c r="M10" s="21"/>
      <c r="O10" s="15"/>
      <c r="P10" s="18"/>
      <c r="Q10" s="18"/>
      <c r="R10" s="25"/>
      <c r="S10" s="25"/>
      <c r="T10" s="25"/>
      <c r="U10" s="16"/>
      <c r="W10" s="25"/>
      <c r="X10" s="25"/>
      <c r="Y10" s="25"/>
      <c r="Z10" s="25"/>
      <c r="AA10" s="25"/>
      <c r="AB10" s="25"/>
      <c r="AC10" s="25"/>
      <c r="AD10" s="25"/>
      <c r="AE10" s="25"/>
      <c r="AF10" s="25"/>
      <c r="AG10" s="25"/>
      <c r="AH10" s="25"/>
      <c r="AT10" s="256"/>
      <c r="AU10" s="255"/>
    </row>
    <row r="11" spans="1:47" ht="25.5" customHeight="1">
      <c r="A11" s="256"/>
      <c r="C11" s="52" t="s">
        <v>70</v>
      </c>
      <c r="D11" s="52"/>
      <c r="E11" s="52"/>
      <c r="F11" s="52"/>
      <c r="G11" s="52"/>
      <c r="H11" s="52"/>
      <c r="I11" s="52"/>
      <c r="J11" s="343"/>
      <c r="K11" s="343"/>
      <c r="L11" s="343"/>
      <c r="M11" s="343"/>
      <c r="O11" s="15" t="s">
        <v>25</v>
      </c>
      <c r="P11" s="340"/>
      <c r="Q11" s="341"/>
      <c r="R11" s="341"/>
      <c r="S11" s="341"/>
      <c r="T11" s="342"/>
      <c r="U11" s="16"/>
      <c r="W11" s="25"/>
      <c r="X11" s="25"/>
      <c r="Y11" s="25"/>
      <c r="Z11" s="25"/>
      <c r="AA11" s="25"/>
      <c r="AB11" s="25"/>
      <c r="AC11" s="25"/>
      <c r="AD11" s="25"/>
      <c r="AE11" s="25"/>
      <c r="AF11" s="25"/>
      <c r="AG11" s="25"/>
      <c r="AH11" s="25"/>
      <c r="AT11" s="256"/>
      <c r="AU11" s="255"/>
    </row>
    <row r="12" spans="1:47" ht="5.25" customHeight="1">
      <c r="A12" s="256"/>
      <c r="O12" s="22"/>
      <c r="P12" s="31"/>
      <c r="Q12" s="31"/>
      <c r="R12" s="31"/>
      <c r="S12" s="31"/>
      <c r="T12" s="31"/>
      <c r="U12" s="24"/>
      <c r="W12" s="25"/>
      <c r="X12" s="25"/>
      <c r="Y12" s="25"/>
      <c r="Z12" s="25"/>
      <c r="AA12" s="25"/>
      <c r="AB12" s="25"/>
      <c r="AC12" s="25"/>
      <c r="AD12" s="25"/>
      <c r="AE12" s="25"/>
      <c r="AF12" s="25"/>
      <c r="AG12" s="25"/>
      <c r="AH12" s="25"/>
      <c r="AT12" s="256"/>
      <c r="AU12" s="255"/>
    </row>
    <row r="13" spans="1:47" ht="6" customHeight="1">
      <c r="A13" s="256"/>
      <c r="J13" s="18"/>
      <c r="K13" s="18"/>
      <c r="L13" s="18"/>
      <c r="M13" s="18"/>
      <c r="W13" s="25"/>
      <c r="X13" s="25"/>
      <c r="Y13" s="25"/>
      <c r="Z13" s="25"/>
      <c r="AA13" s="25"/>
      <c r="AB13" s="25"/>
      <c r="AC13" s="25"/>
      <c r="AD13" s="25"/>
      <c r="AE13" s="25"/>
      <c r="AF13" s="25"/>
      <c r="AG13" s="25"/>
      <c r="AH13" s="25"/>
      <c r="AT13" s="256"/>
      <c r="AU13" s="255"/>
    </row>
    <row r="14" spans="1:47" ht="15" customHeight="1">
      <c r="A14" s="256"/>
      <c r="B14" s="355" t="str">
        <f>"Under Rupees "&amp;X118</f>
        <v>Under Rupees Six hundred Twenty Three only</v>
      </c>
      <c r="C14" s="26"/>
      <c r="D14" s="26"/>
      <c r="E14" s="26"/>
      <c r="F14" s="26"/>
      <c r="G14" s="26"/>
      <c r="H14" s="26"/>
      <c r="I14" s="26"/>
      <c r="J14" s="26"/>
      <c r="K14" s="26"/>
      <c r="L14" s="26"/>
      <c r="M14" s="12"/>
      <c r="N14" s="47"/>
      <c r="O14" s="351" t="s">
        <v>30</v>
      </c>
      <c r="P14" s="351"/>
      <c r="Q14" s="26"/>
      <c r="R14" s="26"/>
      <c r="S14" s="26"/>
      <c r="T14" s="26"/>
      <c r="U14" s="26"/>
      <c r="V14" s="25"/>
      <c r="W14" s="25"/>
      <c r="X14" s="25"/>
      <c r="Y14" s="25"/>
      <c r="Z14" s="25"/>
      <c r="AA14" s="25"/>
      <c r="AB14" s="25"/>
      <c r="AC14" s="25"/>
      <c r="AD14" s="25"/>
      <c r="AE14" s="25"/>
      <c r="AF14" s="25"/>
      <c r="AG14" s="25"/>
      <c r="AH14" s="25"/>
      <c r="AT14" s="256"/>
      <c r="AU14" s="255"/>
    </row>
    <row r="15" spans="1:47" ht="25.5" customHeight="1">
      <c r="A15" s="256"/>
      <c r="B15" s="355"/>
      <c r="C15" s="345" t="s">
        <v>24</v>
      </c>
      <c r="D15" s="345"/>
      <c r="E15" s="345"/>
      <c r="I15" s="66" t="str">
        <f>X58</f>
        <v>0</v>
      </c>
      <c r="J15" s="66" t="str">
        <f>Y58</f>
        <v>3</v>
      </c>
      <c r="K15" s="66" t="str">
        <f>Z58</f>
        <v>1</v>
      </c>
      <c r="L15" s="66" t="str">
        <f>AA58</f>
        <v>2</v>
      </c>
      <c r="M15" s="16"/>
      <c r="N15" s="338"/>
      <c r="O15" s="32" t="s">
        <v>31</v>
      </c>
      <c r="P15" s="17">
        <v>8</v>
      </c>
      <c r="Q15" s="17">
        <v>0</v>
      </c>
      <c r="R15" s="17">
        <v>1</v>
      </c>
      <c r="S15" s="17">
        <v>1</v>
      </c>
      <c r="T15" s="74" t="s">
        <v>75</v>
      </c>
      <c r="U15" s="25"/>
      <c r="V15" s="34"/>
      <c r="W15" s="34"/>
      <c r="X15" s="25"/>
      <c r="Y15" s="25"/>
      <c r="Z15" s="25"/>
      <c r="AA15" s="25"/>
      <c r="AB15" s="25"/>
      <c r="AC15" s="25"/>
      <c r="AD15" s="25"/>
      <c r="AE15" s="25"/>
      <c r="AF15" s="25"/>
      <c r="AG15" s="25"/>
      <c r="AH15" s="25"/>
      <c r="AT15" s="256"/>
      <c r="AU15" s="255"/>
    </row>
    <row r="16" spans="1:47" ht="4.5" customHeight="1">
      <c r="A16" s="256"/>
      <c r="B16" s="355"/>
      <c r="F16" s="21"/>
      <c r="G16" s="21"/>
      <c r="H16" s="21"/>
      <c r="I16" s="21"/>
      <c r="J16" s="21"/>
      <c r="K16" s="21"/>
      <c r="L16" s="21"/>
      <c r="M16" s="29"/>
      <c r="N16" s="338"/>
      <c r="O16" s="27"/>
      <c r="P16" s="21"/>
      <c r="Q16" s="21"/>
      <c r="R16" s="21"/>
      <c r="S16" s="21"/>
      <c r="T16" s="21"/>
      <c r="V16" s="28"/>
      <c r="W16" s="21"/>
      <c r="X16" s="25"/>
      <c r="Y16" s="25"/>
      <c r="Z16" s="25"/>
      <c r="AA16" s="25"/>
      <c r="AB16" s="25"/>
      <c r="AC16" s="25"/>
      <c r="AD16" s="25"/>
      <c r="AE16" s="25"/>
      <c r="AF16" s="25"/>
      <c r="AG16" s="25"/>
      <c r="AH16" s="25"/>
      <c r="AT16" s="256"/>
      <c r="AU16" s="255"/>
    </row>
    <row r="17" spans="1:47" ht="25.5" customHeight="1">
      <c r="A17" s="256"/>
      <c r="B17" s="355"/>
      <c r="C17" s="8" t="s">
        <v>26</v>
      </c>
      <c r="F17" s="353" t="str">
        <f>Data!D23</f>
        <v>03120402003</v>
      </c>
      <c r="G17" s="354"/>
      <c r="H17" s="354"/>
      <c r="I17" s="354"/>
      <c r="J17" s="354"/>
      <c r="K17" s="354"/>
      <c r="L17" s="354"/>
      <c r="M17" s="35"/>
      <c r="N17" s="338"/>
      <c r="O17" s="32" t="s">
        <v>20</v>
      </c>
      <c r="P17" s="17">
        <v>0</v>
      </c>
      <c r="Q17" s="17">
        <v>0</v>
      </c>
      <c r="R17" s="28"/>
      <c r="S17" s="28"/>
      <c r="T17" s="28"/>
      <c r="V17" s="36"/>
      <c r="W17" s="34"/>
      <c r="X17" s="25"/>
      <c r="Y17" s="25"/>
      <c r="Z17" s="25"/>
      <c r="AA17" s="25"/>
      <c r="AB17" s="25"/>
      <c r="AC17" s="25"/>
      <c r="AD17" s="25"/>
      <c r="AE17" s="25"/>
      <c r="AF17" s="25"/>
      <c r="AG17" s="25"/>
      <c r="AH17" s="25"/>
      <c r="AT17" s="256"/>
      <c r="AU17" s="255"/>
    </row>
    <row r="18" spans="1:47" ht="4.5" customHeight="1">
      <c r="A18" s="256"/>
      <c r="B18" s="355"/>
      <c r="C18" s="50"/>
      <c r="D18" s="27"/>
      <c r="E18" s="27"/>
      <c r="F18" s="34"/>
      <c r="G18" s="34"/>
      <c r="H18" s="34"/>
      <c r="I18" s="34"/>
      <c r="J18" s="34"/>
      <c r="K18" s="34"/>
      <c r="L18" s="34"/>
      <c r="M18" s="62"/>
      <c r="N18" s="338"/>
      <c r="O18" s="27"/>
      <c r="P18" s="21"/>
      <c r="Q18" s="21"/>
      <c r="R18" s="28"/>
      <c r="S18" s="28"/>
      <c r="T18" s="28"/>
      <c r="V18" s="28"/>
      <c r="W18" s="21"/>
      <c r="X18" s="25"/>
      <c r="Y18" s="25"/>
      <c r="Z18" s="25"/>
      <c r="AA18" s="25"/>
      <c r="AB18" s="25"/>
      <c r="AC18" s="25"/>
      <c r="AD18" s="25"/>
      <c r="AE18" s="25"/>
      <c r="AF18" s="25"/>
      <c r="AG18" s="25"/>
      <c r="AH18" s="25"/>
      <c r="AT18" s="256"/>
      <c r="AU18" s="255"/>
    </row>
    <row r="19" spans="1:47" ht="25.5" customHeight="1">
      <c r="A19" s="256"/>
      <c r="B19" s="355"/>
      <c r="C19" s="25" t="s">
        <v>27</v>
      </c>
      <c r="F19" s="352" t="str">
        <f>Data!D19</f>
        <v>District Forest Officer</v>
      </c>
      <c r="G19" s="352"/>
      <c r="H19" s="352"/>
      <c r="I19" s="352"/>
      <c r="J19" s="352"/>
      <c r="K19" s="352"/>
      <c r="L19" s="352"/>
      <c r="M19" s="62"/>
      <c r="N19" s="338"/>
      <c r="O19" s="32" t="s">
        <v>14</v>
      </c>
      <c r="P19" s="17">
        <v>1</v>
      </c>
      <c r="Q19" s="17">
        <v>0</v>
      </c>
      <c r="R19" s="17">
        <v>6</v>
      </c>
      <c r="S19" s="28"/>
      <c r="T19" s="75" t="s">
        <v>76</v>
      </c>
      <c r="V19" s="44"/>
      <c r="W19" s="267"/>
      <c r="X19" s="25"/>
      <c r="Y19" s="25"/>
      <c r="Z19" s="25"/>
      <c r="AA19" s="254"/>
      <c r="AB19" s="25"/>
      <c r="AC19" s="25"/>
      <c r="AD19" s="25"/>
      <c r="AE19" s="25"/>
      <c r="AF19" s="25"/>
      <c r="AG19" s="25"/>
      <c r="AH19" s="25"/>
      <c r="AT19" s="256"/>
      <c r="AU19" s="255"/>
    </row>
    <row r="20" spans="1:47" ht="4.5" customHeight="1">
      <c r="A20" s="256"/>
      <c r="B20" s="355"/>
      <c r="C20" s="50"/>
      <c r="D20" s="27"/>
      <c r="E20" s="27"/>
      <c r="F20" s="34"/>
      <c r="G20" s="34"/>
      <c r="H20" s="34"/>
      <c r="I20" s="34"/>
      <c r="J20" s="34"/>
      <c r="K20" s="34"/>
      <c r="L20" s="34"/>
      <c r="M20" s="62"/>
      <c r="N20" s="338"/>
      <c r="O20" s="27"/>
      <c r="P20" s="21"/>
      <c r="Q20" s="21"/>
      <c r="R20" s="21"/>
      <c r="S20" s="28"/>
      <c r="T20" s="28"/>
      <c r="V20" s="44"/>
      <c r="W20" s="267"/>
      <c r="X20" s="25"/>
      <c r="Y20" s="25"/>
      <c r="Z20" s="25"/>
      <c r="AA20" s="25"/>
      <c r="AB20" s="25"/>
      <c r="AC20" s="25"/>
      <c r="AD20" s="25"/>
      <c r="AE20" s="25"/>
      <c r="AF20" s="25"/>
      <c r="AG20" s="25"/>
      <c r="AH20" s="25"/>
      <c r="AT20" s="256"/>
      <c r="AU20" s="255"/>
    </row>
    <row r="21" spans="1:47" ht="25.5" customHeight="1">
      <c r="A21" s="256"/>
      <c r="B21" s="355"/>
      <c r="C21" s="57" t="s">
        <v>28</v>
      </c>
      <c r="D21" s="59"/>
      <c r="E21" s="59"/>
      <c r="F21" s="360" t="str">
        <f>Data!D20</f>
        <v>Srikakulam</v>
      </c>
      <c r="G21" s="360"/>
      <c r="H21" s="360"/>
      <c r="I21" s="360"/>
      <c r="J21" s="360"/>
      <c r="K21" s="360"/>
      <c r="L21" s="360"/>
      <c r="M21" s="35"/>
      <c r="N21" s="64"/>
      <c r="O21" s="27" t="s">
        <v>32</v>
      </c>
      <c r="P21" s="17">
        <v>0</v>
      </c>
      <c r="Q21" s="17">
        <v>0</v>
      </c>
      <c r="R21" s="28"/>
      <c r="S21" s="28"/>
      <c r="T21" s="28"/>
      <c r="V21" s="36"/>
      <c r="W21" s="34"/>
      <c r="X21" s="25"/>
      <c r="Y21" s="25"/>
      <c r="Z21" s="25"/>
      <c r="AA21" s="25"/>
      <c r="AB21" s="25"/>
      <c r="AC21" s="25"/>
      <c r="AD21" s="25"/>
      <c r="AE21" s="25"/>
      <c r="AF21" s="25"/>
      <c r="AG21" s="25"/>
      <c r="AH21" s="25"/>
      <c r="AT21" s="256"/>
      <c r="AU21" s="255"/>
    </row>
    <row r="22" spans="1:47" ht="4.5" customHeight="1">
      <c r="A22" s="256"/>
      <c r="B22" s="355"/>
      <c r="C22" s="50"/>
      <c r="D22" s="27"/>
      <c r="E22" s="27"/>
      <c r="F22" s="34"/>
      <c r="G22" s="34"/>
      <c r="H22" s="34"/>
      <c r="I22" s="34"/>
      <c r="J22" s="34"/>
      <c r="K22" s="34"/>
      <c r="L22" s="34"/>
      <c r="M22" s="62"/>
      <c r="N22" s="64"/>
      <c r="P22" s="21"/>
      <c r="Q22" s="21"/>
      <c r="R22" s="28"/>
      <c r="S22" s="28"/>
      <c r="T22" s="28"/>
      <c r="V22" s="28"/>
      <c r="W22" s="21"/>
      <c r="X22" s="25"/>
      <c r="Y22" s="25"/>
      <c r="Z22" s="25"/>
      <c r="AA22" s="25"/>
      <c r="AB22" s="25"/>
      <c r="AC22" s="25"/>
      <c r="AD22" s="25"/>
      <c r="AE22" s="25"/>
      <c r="AF22" s="25"/>
      <c r="AG22" s="25"/>
      <c r="AH22" s="25"/>
      <c r="AT22" s="256"/>
      <c r="AU22" s="255"/>
    </row>
    <row r="23" spans="1:47" ht="25.5" customHeight="1">
      <c r="A23" s="256"/>
      <c r="B23" s="355"/>
      <c r="C23" s="8" t="s">
        <v>29</v>
      </c>
      <c r="D23" s="25"/>
      <c r="F23" s="353">
        <f>Data!D25</f>
        <v>0</v>
      </c>
      <c r="G23" s="354"/>
      <c r="H23" s="354"/>
      <c r="I23" s="354"/>
      <c r="J23" s="354"/>
      <c r="K23" s="354"/>
      <c r="L23" s="354"/>
      <c r="M23" s="63"/>
      <c r="N23" s="64"/>
      <c r="O23" s="27" t="s">
        <v>19</v>
      </c>
      <c r="P23" s="17">
        <v>0</v>
      </c>
      <c r="Q23" s="17">
        <v>1</v>
      </c>
      <c r="R23" s="28"/>
      <c r="S23" s="28"/>
      <c r="T23" s="28" t="s">
        <v>77</v>
      </c>
      <c r="V23" s="45"/>
      <c r="W23" s="268"/>
      <c r="X23" s="25"/>
      <c r="Y23" s="25"/>
      <c r="Z23" s="25"/>
      <c r="AA23" s="25"/>
      <c r="AB23" s="25"/>
      <c r="AC23" s="25"/>
      <c r="AD23" s="25"/>
      <c r="AE23" s="25"/>
      <c r="AF23" s="25"/>
      <c r="AG23" s="25"/>
      <c r="AH23" s="25"/>
      <c r="AT23" s="256"/>
      <c r="AU23" s="255"/>
    </row>
    <row r="24" spans="1:47" ht="4.5" customHeight="1">
      <c r="A24" s="256"/>
      <c r="B24" s="355"/>
      <c r="E24" s="56"/>
      <c r="F24" s="21"/>
      <c r="G24" s="21"/>
      <c r="H24" s="21"/>
      <c r="I24" s="21"/>
      <c r="J24" s="21"/>
      <c r="K24" s="21"/>
      <c r="L24" s="21"/>
      <c r="M24" s="29"/>
      <c r="N24" s="64"/>
      <c r="P24" s="21"/>
      <c r="Q24" s="21"/>
      <c r="R24" s="28"/>
      <c r="S24" s="28"/>
      <c r="T24" s="28"/>
      <c r="V24" s="28"/>
      <c r="W24" s="21"/>
      <c r="X24" s="25"/>
      <c r="Y24" s="25"/>
      <c r="Z24" s="25"/>
      <c r="AA24" s="25"/>
      <c r="AB24" s="25"/>
      <c r="AC24" s="25"/>
      <c r="AD24" s="25"/>
      <c r="AE24" s="25"/>
      <c r="AF24" s="25"/>
      <c r="AG24" s="25"/>
      <c r="AH24" s="25"/>
      <c r="AT24" s="256"/>
      <c r="AU24" s="255"/>
    </row>
    <row r="25" spans="1:47" ht="25.5" customHeight="1">
      <c r="A25" s="256"/>
      <c r="B25" s="355"/>
      <c r="C25" s="57" t="s">
        <v>71</v>
      </c>
      <c r="D25" s="57"/>
      <c r="E25" s="58"/>
      <c r="F25" s="350" t="str">
        <f>Data!D26</f>
        <v>SBI, Srikakulam</v>
      </c>
      <c r="G25" s="350"/>
      <c r="H25" s="350"/>
      <c r="I25" s="350"/>
      <c r="J25" s="350"/>
      <c r="K25" s="350"/>
      <c r="L25" s="350"/>
      <c r="M25" s="35"/>
      <c r="N25" s="65"/>
      <c r="O25" s="27" t="s">
        <v>18</v>
      </c>
      <c r="P25" s="17">
        <v>0</v>
      </c>
      <c r="Q25" s="17">
        <v>0</v>
      </c>
      <c r="R25" s="17">
        <v>0</v>
      </c>
      <c r="S25" s="28"/>
      <c r="T25" s="28"/>
      <c r="V25" s="36"/>
      <c r="W25" s="34"/>
      <c r="X25" s="25"/>
      <c r="Y25" s="25"/>
      <c r="Z25" s="25"/>
      <c r="AA25" s="25"/>
      <c r="AB25" s="25"/>
      <c r="AC25" s="25"/>
      <c r="AD25" s="25"/>
      <c r="AE25" s="25"/>
      <c r="AF25" s="25"/>
      <c r="AG25" s="25"/>
      <c r="AH25" s="25"/>
      <c r="AT25" s="256"/>
      <c r="AU25" s="255"/>
    </row>
    <row r="26" spans="1:47" ht="4.5" customHeight="1">
      <c r="A26" s="256"/>
      <c r="B26" s="355"/>
      <c r="C26" s="43"/>
      <c r="D26" s="25"/>
      <c r="E26" s="18"/>
      <c r="F26" s="18"/>
      <c r="G26" s="18"/>
      <c r="H26" s="18"/>
      <c r="I26" s="18"/>
      <c r="J26" s="18"/>
      <c r="K26" s="18"/>
      <c r="L26" s="18"/>
      <c r="M26" s="37"/>
      <c r="N26" s="65"/>
      <c r="O26" s="25"/>
      <c r="P26" s="23"/>
      <c r="Q26" s="23"/>
      <c r="R26" s="23"/>
      <c r="S26" s="18"/>
      <c r="T26" s="18"/>
      <c r="U26" s="18"/>
      <c r="V26" s="18"/>
      <c r="W26" s="18"/>
      <c r="X26" s="25"/>
      <c r="Y26" s="25"/>
      <c r="Z26" s="25"/>
      <c r="AA26" s="25"/>
      <c r="AB26" s="25"/>
      <c r="AC26" s="25"/>
      <c r="AD26" s="25"/>
      <c r="AE26" s="25"/>
      <c r="AF26" s="25"/>
      <c r="AG26" s="25"/>
      <c r="AH26" s="25"/>
      <c r="AT26" s="256"/>
      <c r="AU26" s="255"/>
    </row>
    <row r="27" spans="1:47" ht="25.5" customHeight="1">
      <c r="A27" s="256"/>
      <c r="B27" s="355"/>
      <c r="C27" s="50"/>
      <c r="D27" s="25"/>
      <c r="E27" s="18"/>
      <c r="F27" s="18"/>
      <c r="G27" s="18"/>
      <c r="H27" s="18"/>
      <c r="I27" s="18"/>
      <c r="J27" s="18"/>
      <c r="K27" s="18"/>
      <c r="L27" s="18"/>
      <c r="M27" s="37"/>
      <c r="N27" s="65"/>
      <c r="O27" s="27" t="s">
        <v>69</v>
      </c>
      <c r="P27" s="17">
        <v>0</v>
      </c>
      <c r="Q27" s="17">
        <v>0</v>
      </c>
      <c r="R27" s="17">
        <v>1</v>
      </c>
      <c r="S27" s="30"/>
      <c r="T27" s="28" t="s">
        <v>6</v>
      </c>
      <c r="U27" s="18"/>
      <c r="V27" s="18"/>
      <c r="W27" s="18"/>
      <c r="X27" s="25"/>
      <c r="Y27" s="25"/>
      <c r="Z27" s="25"/>
      <c r="AA27" s="25"/>
      <c r="AB27" s="25"/>
      <c r="AC27" s="25"/>
      <c r="AD27" s="25"/>
      <c r="AE27" s="25"/>
      <c r="AF27" s="25"/>
      <c r="AG27" s="25"/>
      <c r="AH27" s="25"/>
      <c r="AT27" s="256"/>
      <c r="AU27" s="255"/>
    </row>
    <row r="28" spans="1:47" ht="4.5" customHeight="1">
      <c r="A28" s="256"/>
      <c r="B28" s="355"/>
      <c r="C28" s="61"/>
      <c r="D28" s="31"/>
      <c r="E28" s="31"/>
      <c r="F28" s="31"/>
      <c r="G28" s="31"/>
      <c r="H28" s="31"/>
      <c r="I28" s="31"/>
      <c r="J28" s="31"/>
      <c r="K28" s="31"/>
      <c r="L28" s="31"/>
      <c r="M28" s="31"/>
      <c r="N28" s="48"/>
      <c r="O28" s="31"/>
      <c r="P28" s="31"/>
      <c r="Q28" s="31"/>
      <c r="R28" s="31"/>
      <c r="S28" s="31"/>
      <c r="T28" s="31"/>
      <c r="U28" s="31"/>
      <c r="W28" s="25"/>
      <c r="X28" s="25"/>
      <c r="Y28" s="25"/>
      <c r="Z28" s="25"/>
      <c r="AA28" s="25"/>
      <c r="AB28" s="25"/>
      <c r="AC28" s="25"/>
      <c r="AD28" s="25"/>
      <c r="AE28" s="25"/>
      <c r="AF28" s="25"/>
      <c r="AG28" s="25"/>
      <c r="AH28" s="25"/>
      <c r="AT28" s="256"/>
      <c r="AU28" s="255"/>
    </row>
    <row r="29" spans="1:47" ht="4.5" customHeight="1">
      <c r="A29" s="256"/>
      <c r="B29" s="355"/>
      <c r="C29" s="50"/>
      <c r="D29" s="25"/>
      <c r="E29" s="25"/>
      <c r="F29" s="31"/>
      <c r="G29" s="25"/>
      <c r="H29" s="25"/>
      <c r="I29" s="25"/>
      <c r="J29" s="25"/>
      <c r="K29" s="25"/>
      <c r="L29" s="25"/>
      <c r="M29" s="49"/>
      <c r="N29" s="18"/>
      <c r="O29" s="25"/>
      <c r="P29" s="25"/>
      <c r="Q29" s="25"/>
      <c r="R29" s="31"/>
      <c r="S29" s="25"/>
      <c r="T29" s="25"/>
      <c r="U29" s="25"/>
      <c r="W29" s="25"/>
      <c r="X29" s="25"/>
      <c r="Y29" s="25"/>
      <c r="Z29" s="25"/>
      <c r="AA29" s="25"/>
      <c r="AB29" s="25"/>
      <c r="AC29" s="25"/>
      <c r="AD29" s="25"/>
      <c r="AE29" s="25"/>
      <c r="AF29" s="25"/>
      <c r="AG29" s="25"/>
      <c r="AH29" s="25"/>
      <c r="AT29" s="256"/>
      <c r="AU29" s="255"/>
    </row>
    <row r="30" spans="1:47" ht="24.75" customHeight="1">
      <c r="A30" s="256"/>
      <c r="B30" s="355"/>
      <c r="C30" s="8" t="s">
        <v>79</v>
      </c>
      <c r="E30" s="16"/>
      <c r="F30" s="60" t="s">
        <v>33</v>
      </c>
      <c r="G30" s="33" t="s">
        <v>80</v>
      </c>
      <c r="H30" s="34"/>
      <c r="I30" s="34"/>
      <c r="J30" s="35"/>
      <c r="K30" s="36"/>
      <c r="M30" s="60" t="s">
        <v>34</v>
      </c>
      <c r="N30" s="30"/>
      <c r="O30" s="44" t="s">
        <v>72</v>
      </c>
      <c r="P30" s="66">
        <v>8</v>
      </c>
      <c r="Q30" s="66">
        <v>0</v>
      </c>
      <c r="R30" s="66">
        <v>1</v>
      </c>
      <c r="S30" s="66">
        <v>1</v>
      </c>
      <c r="W30" s="25"/>
      <c r="X30" s="346"/>
      <c r="Y30" s="346"/>
      <c r="Z30" s="346"/>
      <c r="AA30" s="21"/>
      <c r="AB30" s="34"/>
      <c r="AC30" s="34"/>
      <c r="AD30" s="34"/>
      <c r="AE30" s="25"/>
      <c r="AF30" s="25"/>
      <c r="AG30" s="25"/>
      <c r="AH30" s="25"/>
      <c r="AT30" s="256"/>
      <c r="AU30" s="255"/>
    </row>
    <row r="31" spans="1:47" ht="15" customHeight="1">
      <c r="A31" s="256"/>
      <c r="B31" s="355"/>
      <c r="C31" s="43"/>
      <c r="J31" s="25"/>
      <c r="K31" s="25"/>
      <c r="L31" s="134"/>
      <c r="M31" s="134"/>
      <c r="N31" s="134"/>
      <c r="O31" s="134"/>
      <c r="P31" s="134"/>
      <c r="Q31" s="134"/>
      <c r="R31" s="134"/>
      <c r="S31" s="134"/>
      <c r="T31" s="134"/>
      <c r="W31" s="25"/>
      <c r="X31" s="25"/>
      <c r="Y31" s="25"/>
      <c r="Z31" s="25"/>
      <c r="AA31" s="25"/>
      <c r="AB31" s="25"/>
      <c r="AC31" s="25"/>
      <c r="AD31" s="25"/>
      <c r="AE31" s="25"/>
      <c r="AF31" s="25"/>
      <c r="AG31" s="25"/>
      <c r="AH31" s="25"/>
      <c r="AT31" s="256"/>
      <c r="AU31" s="255"/>
    </row>
    <row r="32" spans="1:47" ht="15" customHeight="1">
      <c r="A32" s="256"/>
      <c r="B32" s="355"/>
      <c r="C32" s="71" t="s">
        <v>97</v>
      </c>
      <c r="D32" s="71"/>
      <c r="E32" s="79"/>
      <c r="F32" s="25"/>
      <c r="G32" s="356">
        <f>'FBF Calculation Sheet'!C51</f>
        <v>622</v>
      </c>
      <c r="H32" s="356"/>
      <c r="I32" s="356"/>
      <c r="J32" s="82" t="s">
        <v>98</v>
      </c>
      <c r="K32" s="82"/>
      <c r="L32" s="135"/>
      <c r="M32" s="135"/>
      <c r="N32" s="135"/>
      <c r="O32" s="135"/>
      <c r="P32" s="135"/>
      <c r="Q32" s="135"/>
      <c r="R32" s="135"/>
      <c r="S32" s="135"/>
      <c r="T32" s="135"/>
      <c r="U32" s="67"/>
      <c r="V32" s="38"/>
      <c r="W32" s="269"/>
      <c r="X32" s="25"/>
      <c r="Y32" s="25"/>
      <c r="Z32" s="25"/>
      <c r="AA32" s="25"/>
      <c r="AB32" s="25"/>
      <c r="AC32" s="25"/>
      <c r="AD32" s="25"/>
      <c r="AE32" s="25"/>
      <c r="AF32" s="25"/>
      <c r="AG32" s="25"/>
      <c r="AH32" s="25"/>
      <c r="AT32" s="256"/>
      <c r="AU32" s="255"/>
    </row>
    <row r="33" spans="1:47" ht="23.25" customHeight="1">
      <c r="A33" s="256"/>
      <c r="B33" s="355"/>
      <c r="C33" s="361" t="str">
        <f>$X$89</f>
        <v>Six hundred Twenty Two only</v>
      </c>
      <c r="D33" s="361"/>
      <c r="E33" s="361"/>
      <c r="F33" s="361"/>
      <c r="G33" s="361"/>
      <c r="H33" s="361"/>
      <c r="I33" s="361"/>
      <c r="J33" s="361"/>
      <c r="K33" s="361"/>
      <c r="L33" s="361"/>
      <c r="M33" s="361"/>
      <c r="N33" s="361"/>
      <c r="O33" s="361"/>
      <c r="P33" s="361"/>
      <c r="Q33" s="361"/>
      <c r="R33" s="361"/>
      <c r="S33" s="361"/>
      <c r="T33" s="361"/>
      <c r="W33" s="25"/>
      <c r="X33" s="25"/>
      <c r="Y33" s="25"/>
      <c r="Z33" s="25"/>
      <c r="AA33" s="25"/>
      <c r="AB33" s="25"/>
      <c r="AC33" s="25"/>
      <c r="AD33" s="25"/>
      <c r="AE33" s="25"/>
      <c r="AF33" s="25"/>
      <c r="AG33" s="25"/>
      <c r="AH33" s="25"/>
      <c r="AT33" s="256"/>
      <c r="AU33" s="255"/>
    </row>
    <row r="34" spans="1:47" ht="6" customHeight="1">
      <c r="A34" s="256"/>
      <c r="B34" s="355"/>
      <c r="C34" s="70" t="s">
        <v>73</v>
      </c>
      <c r="D34" s="41"/>
      <c r="E34" s="41"/>
      <c r="F34" s="41"/>
      <c r="G34" s="41"/>
      <c r="H34" s="41"/>
      <c r="I34" s="41"/>
      <c r="J34" s="41"/>
      <c r="K34" s="41"/>
      <c r="L34" s="41"/>
      <c r="M34" s="68"/>
      <c r="N34" s="78"/>
      <c r="O34" s="25"/>
      <c r="P34" s="25"/>
      <c r="Q34" s="25"/>
      <c r="W34" s="25"/>
      <c r="X34" s="25"/>
      <c r="Y34" s="25"/>
      <c r="Z34" s="25"/>
      <c r="AA34" s="25"/>
      <c r="AB34" s="25"/>
      <c r="AC34" s="25"/>
      <c r="AD34" s="25"/>
      <c r="AE34" s="25"/>
      <c r="AF34" s="25"/>
      <c r="AG34" s="25"/>
      <c r="AH34" s="25"/>
      <c r="AT34" s="256"/>
      <c r="AU34" s="255"/>
    </row>
    <row r="35" spans="1:47" ht="16.5" customHeight="1">
      <c r="A35" s="256"/>
      <c r="B35" s="355"/>
      <c r="C35" s="72"/>
      <c r="D35" s="72"/>
      <c r="E35" s="72"/>
      <c r="F35" s="72"/>
      <c r="G35" s="72"/>
      <c r="H35" s="72"/>
      <c r="I35" s="72"/>
      <c r="J35" s="359" t="s">
        <v>74</v>
      </c>
      <c r="K35" s="359"/>
      <c r="L35" s="359"/>
      <c r="M35" s="359"/>
      <c r="N35" s="18"/>
      <c r="O35" s="73"/>
      <c r="P35" s="34" t="s">
        <v>100</v>
      </c>
      <c r="Q35" s="69"/>
      <c r="W35" s="25"/>
      <c r="X35" s="25"/>
      <c r="Y35" s="25"/>
      <c r="Z35" s="25"/>
      <c r="AA35" s="25"/>
      <c r="AB35" s="25"/>
      <c r="AC35" s="25"/>
      <c r="AD35" s="25"/>
      <c r="AE35" s="25"/>
      <c r="AF35" s="25"/>
      <c r="AG35" s="25"/>
      <c r="AH35" s="25"/>
      <c r="AT35" s="256"/>
      <c r="AU35" s="255"/>
    </row>
    <row r="36" spans="1:47" ht="22.5" customHeight="1">
      <c r="A36" s="256"/>
      <c r="B36" s="355"/>
      <c r="C36" s="52" t="s">
        <v>99</v>
      </c>
      <c r="D36" s="41"/>
      <c r="E36" s="41"/>
      <c r="F36" s="41"/>
      <c r="G36" s="41"/>
      <c r="H36" s="41"/>
      <c r="I36" s="41"/>
      <c r="J36" s="41"/>
      <c r="K36" s="41"/>
      <c r="L36" s="41"/>
      <c r="M36" s="39"/>
      <c r="N36" s="39"/>
      <c r="O36" s="39"/>
      <c r="P36" s="39"/>
      <c r="Q36" s="39"/>
      <c r="W36" s="25"/>
      <c r="X36" s="25"/>
      <c r="Y36" s="25"/>
      <c r="Z36" s="25"/>
      <c r="AA36" s="25"/>
      <c r="AB36" s="25"/>
      <c r="AC36" s="25"/>
      <c r="AD36" s="25"/>
      <c r="AE36" s="25"/>
      <c r="AF36" s="25"/>
      <c r="AG36" s="25"/>
      <c r="AH36" s="25"/>
      <c r="AT36" s="256"/>
      <c r="AU36" s="255"/>
    </row>
    <row r="37" spans="1:47" ht="22.5" customHeight="1">
      <c r="A37" s="256"/>
      <c r="B37" s="43"/>
      <c r="D37" s="41"/>
      <c r="E37" s="41"/>
      <c r="F37" s="41"/>
      <c r="G37" s="41"/>
      <c r="H37" s="41"/>
      <c r="I37" s="41"/>
      <c r="J37" s="41"/>
      <c r="K37" s="41"/>
      <c r="L37" s="41"/>
      <c r="M37" s="39"/>
      <c r="N37" s="39"/>
      <c r="O37" s="39"/>
      <c r="P37" s="39"/>
      <c r="Q37" s="39"/>
      <c r="W37" s="25"/>
      <c r="X37" s="25"/>
      <c r="Y37" s="25"/>
      <c r="Z37" s="25"/>
      <c r="AA37" s="25"/>
      <c r="AB37" s="25"/>
      <c r="AC37" s="25"/>
      <c r="AD37" s="25"/>
      <c r="AE37" s="25"/>
      <c r="AF37" s="25"/>
      <c r="AG37" s="25"/>
      <c r="AH37" s="25"/>
      <c r="AT37" s="256"/>
      <c r="AU37" s="255"/>
    </row>
    <row r="38" spans="1:47" ht="36" customHeight="1">
      <c r="A38" s="256"/>
      <c r="B38" s="43"/>
      <c r="C38" s="69"/>
      <c r="D38" s="41"/>
      <c r="E38" s="41"/>
      <c r="F38" s="41"/>
      <c r="G38" s="41"/>
      <c r="H38" s="41"/>
      <c r="I38" s="41"/>
      <c r="J38" s="41"/>
      <c r="K38" s="41"/>
      <c r="L38" s="41"/>
      <c r="M38" s="39"/>
      <c r="N38" s="39"/>
      <c r="O38" s="39"/>
      <c r="P38" s="39"/>
      <c r="Q38" s="149" t="s">
        <v>15</v>
      </c>
      <c r="W38" s="25"/>
      <c r="X38" s="25"/>
      <c r="Y38" s="25"/>
      <c r="Z38" s="25"/>
      <c r="AA38" s="25"/>
      <c r="AB38" s="25"/>
      <c r="AC38" s="25"/>
      <c r="AD38" s="25"/>
      <c r="AE38" s="25"/>
      <c r="AF38" s="25"/>
      <c r="AG38" s="25"/>
      <c r="AH38" s="25"/>
      <c r="AT38" s="256"/>
      <c r="AU38" s="255"/>
    </row>
    <row r="39" spans="1:47" ht="22.5" customHeight="1">
      <c r="A39" s="256"/>
      <c r="B39" s="43"/>
      <c r="C39" s="362" t="s">
        <v>35</v>
      </c>
      <c r="D39" s="362"/>
      <c r="E39" s="362"/>
      <c r="F39" s="362"/>
      <c r="G39" s="362"/>
      <c r="H39" s="362"/>
      <c r="I39" s="362"/>
      <c r="J39" s="362"/>
      <c r="K39" s="362"/>
      <c r="L39" s="362"/>
      <c r="M39" s="362"/>
      <c r="N39" s="362"/>
      <c r="O39" s="362"/>
      <c r="P39" s="362"/>
      <c r="Q39" s="362"/>
      <c r="R39" s="362"/>
      <c r="S39" s="362"/>
      <c r="T39" s="362"/>
      <c r="U39" s="26"/>
      <c r="AT39" s="256"/>
      <c r="AU39" s="255"/>
    </row>
    <row r="40" spans="1:47" ht="18.75" customHeight="1">
      <c r="A40" s="256"/>
      <c r="B40" s="43"/>
      <c r="C40" s="357" t="s">
        <v>36</v>
      </c>
      <c r="D40" s="357"/>
      <c r="E40" s="357"/>
      <c r="F40" s="357"/>
      <c r="G40" s="357"/>
      <c r="H40" s="357"/>
      <c r="I40" s="357"/>
      <c r="J40" s="357"/>
      <c r="K40" s="357"/>
      <c r="L40" s="357"/>
      <c r="M40" s="357"/>
      <c r="N40" s="357"/>
      <c r="O40" s="357"/>
      <c r="P40" s="357"/>
      <c r="Q40" s="357"/>
      <c r="R40" s="357"/>
      <c r="S40" s="357"/>
      <c r="T40" s="357"/>
      <c r="U40" s="357"/>
      <c r="AT40" s="256"/>
      <c r="AU40" s="255"/>
    </row>
    <row r="41" spans="1:47" ht="18.75" customHeight="1">
      <c r="A41" s="256"/>
      <c r="B41" s="43"/>
      <c r="C41" s="363" t="s">
        <v>37</v>
      </c>
      <c r="D41" s="363"/>
      <c r="E41" s="363"/>
      <c r="F41" s="363"/>
      <c r="G41" s="363"/>
      <c r="H41" s="363"/>
      <c r="I41" s="363"/>
      <c r="J41" s="363"/>
      <c r="K41" s="363"/>
      <c r="L41" s="363"/>
      <c r="M41" s="363"/>
      <c r="N41" s="363"/>
      <c r="O41" s="363"/>
      <c r="P41" s="363"/>
      <c r="Q41" s="363"/>
      <c r="R41" s="363"/>
      <c r="S41" s="363"/>
      <c r="T41" s="363"/>
      <c r="U41" s="363"/>
      <c r="AT41" s="256"/>
      <c r="AU41" s="255"/>
    </row>
    <row r="42" spans="1:47" ht="18.75" customHeight="1">
      <c r="A42" s="256"/>
      <c r="B42" s="43"/>
      <c r="C42" s="357" t="s">
        <v>101</v>
      </c>
      <c r="D42" s="357"/>
      <c r="E42" s="357"/>
      <c r="F42" s="357"/>
      <c r="G42" s="357"/>
      <c r="H42" s="357"/>
      <c r="I42" s="357"/>
      <c r="J42" s="357"/>
      <c r="K42" s="357"/>
      <c r="L42" s="357"/>
      <c r="M42" s="357"/>
      <c r="N42" s="357"/>
      <c r="O42" s="357"/>
      <c r="P42" s="357"/>
      <c r="Q42" s="357"/>
      <c r="R42" s="357"/>
      <c r="S42" s="357"/>
      <c r="T42" s="357"/>
      <c r="U42" s="357"/>
      <c r="AT42" s="256"/>
      <c r="AU42" s="255"/>
    </row>
    <row r="43" spans="1:47" ht="17.25" customHeight="1">
      <c r="A43" s="256"/>
      <c r="B43" s="43"/>
      <c r="I43" s="14"/>
      <c r="AT43" s="256"/>
      <c r="AU43" s="255"/>
    </row>
    <row r="44" spans="1:47" ht="17.25" customHeight="1">
      <c r="A44" s="256"/>
      <c r="B44" s="43"/>
      <c r="I44" s="14"/>
      <c r="AT44" s="256"/>
      <c r="AU44" s="255"/>
    </row>
    <row r="45" spans="1:47" ht="17.25" customHeight="1">
      <c r="A45" s="256"/>
      <c r="B45" s="43"/>
      <c r="I45" s="14"/>
      <c r="AT45" s="256"/>
      <c r="AU45" s="255"/>
    </row>
    <row r="46" spans="1:47" ht="17.25" customHeight="1">
      <c r="A46" s="256"/>
      <c r="O46" s="358" t="s">
        <v>38</v>
      </c>
      <c r="P46" s="358"/>
      <c r="Q46" s="358"/>
      <c r="R46" s="358"/>
      <c r="S46" s="358"/>
      <c r="T46" s="358"/>
      <c r="AT46" s="256"/>
      <c r="AU46" s="255"/>
    </row>
    <row r="47" spans="1:47" ht="21.75" customHeight="1">
      <c r="A47" s="256"/>
      <c r="E47" s="40"/>
      <c r="AT47" s="256"/>
      <c r="AU47" s="255"/>
    </row>
    <row r="48" spans="1:47" ht="24" customHeight="1">
      <c r="A48" s="256"/>
      <c r="B48" s="256"/>
      <c r="C48" s="256"/>
      <c r="D48" s="256"/>
      <c r="E48" s="256"/>
      <c r="F48" s="256"/>
      <c r="G48" s="256"/>
      <c r="H48" s="256"/>
      <c r="I48" s="256"/>
      <c r="J48" s="256"/>
      <c r="K48" s="256"/>
      <c r="L48" s="256"/>
      <c r="M48" s="256"/>
      <c r="N48" s="265"/>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5"/>
    </row>
    <row r="49" spans="24:28" hidden="1"/>
    <row r="50" spans="24:28" hidden="1"/>
    <row r="51" spans="24:28" hidden="1"/>
    <row r="52" spans="24:28" hidden="1"/>
    <row r="53" spans="24:28" hidden="1"/>
    <row r="54" spans="24:28" hidden="1"/>
    <row r="55" spans="24:28" hidden="1"/>
    <row r="56" spans="24:28" hidden="1">
      <c r="Y56" s="80" t="str">
        <f>Data!D23</f>
        <v>03120402003</v>
      </c>
    </row>
    <row r="57" spans="24:28" hidden="1">
      <c r="X57" s="8" t="str">
        <f>LEFT(Y56,4)</f>
        <v>0312</v>
      </c>
    </row>
    <row r="58" spans="24:28" hidden="1">
      <c r="X58" s="8" t="str">
        <f>LEFT(X57,1)</f>
        <v>0</v>
      </c>
      <c r="Y58" s="8" t="str">
        <f>RIGHT(LEFT(X57,2),1)</f>
        <v>3</v>
      </c>
      <c r="Z58" s="8" t="str">
        <f>LEFT(RIGHT(X57,2),1)</f>
        <v>1</v>
      </c>
      <c r="AA58" s="8" t="str">
        <f>RIGHT(RIGHT(X57,2),1)</f>
        <v>2</v>
      </c>
      <c r="AB58" s="8" t="str">
        <f>RIGHT(RIGHT(Y57,2),1)</f>
        <v/>
      </c>
    </row>
    <row r="59" spans="24:28" hidden="1">
      <c r="Y59" s="8">
        <f>Data!D27</f>
        <v>2406011011103010</v>
      </c>
    </row>
    <row r="60" spans="24:28" hidden="1"/>
    <row r="61" spans="24:28" hidden="1">
      <c r="Y61" s="8" t="str">
        <f>LEFT(Y59,9)</f>
        <v>240601101</v>
      </c>
    </row>
    <row r="62" spans="24:28" hidden="1"/>
    <row r="63" spans="24:28" hidden="1">
      <c r="X63" s="8" t="str">
        <f>RIGHT(Y61,3)</f>
        <v>101</v>
      </c>
      <c r="Y63" s="8" t="str">
        <f>RIGHT(Y61,3)</f>
        <v>101</v>
      </c>
      <c r="Z63" s="8" t="str">
        <f>RIGHT(Y61,3)</f>
        <v>101</v>
      </c>
    </row>
    <row r="64" spans="24:28" hidden="1"/>
    <row r="65" spans="24:60" hidden="1">
      <c r="X65" s="8" t="str">
        <f>LEFT(X63,1)</f>
        <v>1</v>
      </c>
      <c r="Y65" s="8" t="str">
        <f>LEFT(RIGHT(Y63,2),1)</f>
        <v>0</v>
      </c>
      <c r="Z65" s="8">
        <f>RIGHT(Z63,1)*1</f>
        <v>1</v>
      </c>
    </row>
    <row r="66" spans="24:60" hidden="1">
      <c r="AA66" s="81" t="s">
        <v>117</v>
      </c>
      <c r="AB66" s="81" t="s">
        <v>117</v>
      </c>
    </row>
    <row r="67" spans="24:60" hidden="1">
      <c r="Y67" s="8" t="str">
        <f>LEFT(Y61,6)</f>
        <v>240601</v>
      </c>
    </row>
    <row r="68" spans="24:60" hidden="1"/>
    <row r="69" spans="24:60" hidden="1">
      <c r="X69" s="8" t="str">
        <f>LEFT(RIGHT(Y67,2),1)</f>
        <v>0</v>
      </c>
      <c r="Y69" s="8" t="str">
        <f>RIGHT(RIGHT(Y67,2),1)</f>
        <v>1</v>
      </c>
    </row>
    <row r="70" spans="24:60" hidden="1"/>
    <row r="71" spans="24:60" hidden="1"/>
    <row r="72" spans="24:60" hidden="1"/>
    <row r="73" spans="24:60" hidden="1"/>
    <row r="74" spans="24:60" hidden="1"/>
    <row r="75" spans="24:60" hidden="1"/>
    <row r="76" spans="24:60" hidden="1"/>
    <row r="77" spans="24:60" hidden="1">
      <c r="X77" s="151">
        <f>G32</f>
        <v>622</v>
      </c>
      <c r="Y77" s="83">
        <f>(X77-X80)/1000</f>
        <v>0</v>
      </c>
      <c r="Z77" s="83"/>
      <c r="AA77" s="83"/>
      <c r="AB77" s="83"/>
      <c r="AC77" s="83"/>
      <c r="AD77" s="83"/>
      <c r="AE77" s="83"/>
      <c r="AF77" s="83"/>
      <c r="AG77" s="83"/>
      <c r="AH77" s="83"/>
      <c r="AI77" s="83"/>
      <c r="AJ77" s="83"/>
      <c r="AK77" s="83">
        <v>1</v>
      </c>
      <c r="AL77" s="83" t="s">
        <v>39</v>
      </c>
      <c r="AM77" s="83"/>
      <c r="AN77" s="41"/>
      <c r="AO77" s="83"/>
      <c r="AP77" s="83"/>
      <c r="AQ77" s="83"/>
      <c r="AR77" s="83"/>
      <c r="AS77" s="83"/>
      <c r="AT77" s="83"/>
      <c r="AU77" s="83"/>
      <c r="AV77" s="83"/>
      <c r="AW77" s="83"/>
      <c r="AX77" s="83"/>
      <c r="AY77" s="83"/>
      <c r="AZ77" s="83"/>
      <c r="BA77" s="83"/>
      <c r="BB77" s="83"/>
      <c r="BC77" s="83"/>
      <c r="BD77" s="83"/>
      <c r="BE77" s="83"/>
      <c r="BF77" s="83"/>
      <c r="BG77" s="83"/>
      <c r="BH77" s="83"/>
    </row>
    <row r="78" spans="24:60" hidden="1">
      <c r="X78" s="83">
        <f>(Y77-X79)/100</f>
        <v>0</v>
      </c>
      <c r="Y78" s="83">
        <f>X78</f>
        <v>0</v>
      </c>
      <c r="Z78" s="83">
        <f>RIGHT(Y78,2)*1</f>
        <v>0</v>
      </c>
      <c r="AA78" s="83">
        <f>(Y78-Z78)/100</f>
        <v>0</v>
      </c>
      <c r="AB78" s="83">
        <f>(Z78-RIGHT(Z78,1)*1)/10</f>
        <v>0</v>
      </c>
      <c r="AC78" s="83">
        <f>RIGHT(Y78,1)*1</f>
        <v>0</v>
      </c>
      <c r="AD78" s="83" t="str">
        <f>IF(AB78=AK78,AM78,IF(AB78=AK79,AM79,IF(AB78=AK80,AM80,IF(AB78=AK81,AM81,IF(AB78=AK82,AM82,IF(AB78=AK83,AM83,IF(AB78=AK84,AM84,IF(AB78=AK85,AM85," "))))))))</f>
        <v xml:space="preserve"> </v>
      </c>
      <c r="AE78" s="83" t="str">
        <f>IF(AB78=1," ",IF(AC78=AK77,AL77,IF(AC78=AK78,AL78,IF(AC78=AK79,AL79,IF(AC78=AK80,AL80,IF(AC78=AK81,AL81,IF(AC78=AK82,AL82," ")))))))</f>
        <v xml:space="preserve"> </v>
      </c>
      <c r="AF78" s="83" t="str">
        <f>IF(AB78=1," ",IF(AC78=AK83,AL83,IF(AC78=AK84,AL84,IF(AC78=AK85,AL85," "))))</f>
        <v xml:space="preserve"> </v>
      </c>
      <c r="AG78" s="83" t="str">
        <f>IF(AB78=0," ",IF(AB78&gt;1," ",IF(AC78=AK78,AL88,IF(AC78=AK79,AL89,IF(AC78=AK80,AL90,IF(AC78=AK81,AL91,IF(AC78=AK82,AL92,IF(AC78=AK83,AL93," "))))))))</f>
        <v xml:space="preserve"> </v>
      </c>
      <c r="AH78" s="83" t="str">
        <f>IF(AB78=0," ",IF(AB78&gt;1," ",IF(AC78=AK84,AL94,IF(AC78=AK85,AL95,IF(AC78=AK77,AL87,IF(AC78=0,AL86," "))))))</f>
        <v xml:space="preserve"> </v>
      </c>
      <c r="AI78" s="83" t="str">
        <f>IF(AB78=0," ","lakh")</f>
        <v xml:space="preserve"> </v>
      </c>
      <c r="AJ78" s="83" t="str">
        <f>IF(AC78=0," ",IF(AB78&gt;0," ","lakh"))</f>
        <v xml:space="preserve"> </v>
      </c>
      <c r="AK78" s="83">
        <v>2</v>
      </c>
      <c r="AL78" s="83" t="s">
        <v>40</v>
      </c>
      <c r="AM78" s="83" t="s">
        <v>41</v>
      </c>
      <c r="AN78" s="41"/>
      <c r="AO78" s="83"/>
      <c r="AP78" s="83"/>
      <c r="AQ78" s="83"/>
      <c r="AR78" s="83"/>
      <c r="AS78" s="83"/>
      <c r="AT78" s="83"/>
      <c r="AU78" s="83"/>
      <c r="AV78" s="83"/>
      <c r="AW78" s="83"/>
      <c r="AX78" s="83"/>
      <c r="AY78" s="83"/>
      <c r="AZ78" s="83"/>
      <c r="BA78" s="83"/>
      <c r="BB78" s="83"/>
      <c r="BC78" s="83"/>
      <c r="BD78" s="83"/>
      <c r="BE78" s="83"/>
      <c r="BF78" s="83"/>
      <c r="BG78" s="83"/>
      <c r="BH78" s="83"/>
    </row>
    <row r="79" spans="24:60" hidden="1">
      <c r="X79" s="83">
        <f>RIGHT(Y77,2)*1</f>
        <v>0</v>
      </c>
      <c r="Y79" s="83">
        <f>X79</f>
        <v>0</v>
      </c>
      <c r="Z79" s="83">
        <f>RIGHT(Y79,2)*1</f>
        <v>0</v>
      </c>
      <c r="AA79" s="83">
        <f>(Y79-Z79)/100</f>
        <v>0</v>
      </c>
      <c r="AB79" s="83">
        <f>(Z79-RIGHT(Z79,1)*1)/10</f>
        <v>0</v>
      </c>
      <c r="AC79" s="83">
        <f>RIGHT(Y79,1)*1</f>
        <v>0</v>
      </c>
      <c r="AD79" s="83" t="str">
        <f>IF(AB79=AK78,AM78,IF(AB79=AK79,AM79,IF(AB79=AK80,AM80,IF(AB79=AK81,AM81,IF(AB79=AK82,AM82,IF(AB79=AK83,AM83,IF(AB79=AK84,AM84,IF(AB79=AK85,AM85," "))))))))</f>
        <v xml:space="preserve"> </v>
      </c>
      <c r="AE79" s="83" t="str">
        <f>IF(AB79=1," ",IF(AC79=AK77,AL77,IF(AC79=AK78,AL78,IF(AC79=AK79,AL79,IF(AC79=AK80,AL80,IF(AC79=AK81,AL81,IF(AC79=AK82,AL82," ")))))))</f>
        <v xml:space="preserve"> </v>
      </c>
      <c r="AF79" s="83" t="str">
        <f>IF(AB79=1," ",IF(AC79=AK83,AL83,IF(AC79=AK84,AL84,IF(AC79=AK85,AL85," "))))</f>
        <v xml:space="preserve"> </v>
      </c>
      <c r="AG79" s="83" t="str">
        <f>IF(AB79=0," ",IF(AB79&gt;1," ",IF(AC79=AK78,AL88,IF(AC79=AK79,AL89,IF(AC79=AK80,AL90,IF(AC79=AK81,AL91,IF(AC79=AK82,AL92,IF(AC79=AK83,AL93," "))))))))</f>
        <v xml:space="preserve"> </v>
      </c>
      <c r="AH79" s="83" t="str">
        <f>IF(AB79=0," ",IF(AB79&gt;1," ",IF(AC79=AK84,AL94,IF(AC79=AK85,AL95,IF(AC79=AK77,AL87,IF(AC79=0,AL86," "))))))</f>
        <v xml:space="preserve"> </v>
      </c>
      <c r="AI79" s="83" t="str">
        <f>IF(AB79=0," ","thousand")</f>
        <v xml:space="preserve"> </v>
      </c>
      <c r="AJ79" s="83" t="str">
        <f>IF(AC79=0," ",IF(AB79&gt;0," ","thousand"))</f>
        <v xml:space="preserve"> </v>
      </c>
      <c r="AK79" s="83">
        <v>3</v>
      </c>
      <c r="AL79" s="83" t="s">
        <v>42</v>
      </c>
      <c r="AM79" s="83" t="s">
        <v>43</v>
      </c>
      <c r="AN79" s="41"/>
      <c r="AO79" s="83"/>
      <c r="AP79" s="83"/>
      <c r="AQ79" s="83"/>
      <c r="AR79" s="83"/>
      <c r="AS79" s="83"/>
      <c r="AT79" s="83"/>
      <c r="AU79" s="83"/>
      <c r="AV79" s="83"/>
      <c r="AW79" s="83"/>
      <c r="AX79" s="83"/>
      <c r="AY79" s="83"/>
      <c r="AZ79" s="83"/>
      <c r="BA79" s="83"/>
      <c r="BB79" s="83"/>
      <c r="BC79" s="83"/>
      <c r="BD79" s="83"/>
      <c r="BE79" s="83"/>
      <c r="BF79" s="83"/>
      <c r="BG79" s="83"/>
      <c r="BH79" s="83"/>
    </row>
    <row r="80" spans="24:60" hidden="1">
      <c r="X80" s="83">
        <f>RIGHT(X77,3)*1</f>
        <v>622</v>
      </c>
      <c r="Y80" s="83">
        <f>X80</f>
        <v>622</v>
      </c>
      <c r="Z80" s="83">
        <f>ROUND((Y80-AA81)/100,0)</f>
        <v>6</v>
      </c>
      <c r="AA80" s="83"/>
      <c r="AB80" s="83"/>
      <c r="AC80" s="83"/>
      <c r="AD80" s="83"/>
      <c r="AE80" s="83" t="str">
        <f>IF(Z80=0," ",IF(Z80=AK77,AL77,IF(Z80=AK78,AL78,IF(Z80=AK79,AL79,IF(Z80=AK80,AL80,IF(Z80=AK81,AL81,IF(Z80=AK82,AL82," ")))))))</f>
        <v>Six</v>
      </c>
      <c r="AF80" s="83" t="str">
        <f>IF(Z80=0," ",IF(Z80=AK83,AL83,IF(Z80=AK84,AL84,IF(Z80=AK85,AL85," "))))</f>
        <v xml:space="preserve"> </v>
      </c>
      <c r="AG80" s="83"/>
      <c r="AH80" s="83"/>
      <c r="AI80" s="83" t="str">
        <f>IF(Z80=0," ","hundred")</f>
        <v>hundred</v>
      </c>
      <c r="AJ80" s="83"/>
      <c r="AK80" s="83">
        <v>4</v>
      </c>
      <c r="AL80" s="83" t="s">
        <v>44</v>
      </c>
      <c r="AM80" s="83" t="s">
        <v>45</v>
      </c>
      <c r="AN80" s="41"/>
      <c r="AO80" s="83"/>
      <c r="AP80" s="83"/>
      <c r="AQ80" s="83"/>
      <c r="AR80" s="83"/>
      <c r="AS80" s="83"/>
      <c r="AT80" s="83"/>
      <c r="AU80" s="83"/>
      <c r="AV80" s="83"/>
      <c r="AW80" s="83"/>
      <c r="AX80" s="83"/>
      <c r="AY80" s="83"/>
      <c r="AZ80" s="83"/>
      <c r="BA80" s="83"/>
      <c r="BB80" s="83"/>
      <c r="BC80" s="83"/>
      <c r="BD80" s="83"/>
      <c r="BE80" s="83"/>
      <c r="BF80" s="83"/>
      <c r="BG80" s="83"/>
      <c r="BH80" s="83"/>
    </row>
    <row r="81" spans="18:60" hidden="1">
      <c r="R81" s="41"/>
      <c r="S81" s="41"/>
      <c r="T81" s="41"/>
      <c r="U81" s="41"/>
      <c r="X81" s="83"/>
      <c r="Y81" s="83"/>
      <c r="Z81" s="83"/>
      <c r="AA81" s="83">
        <f>RIGHT(Y80,2)*1</f>
        <v>22</v>
      </c>
      <c r="AB81" s="83">
        <f>(AA81-RIGHT(AA81,1)*1)/10</f>
        <v>2</v>
      </c>
      <c r="AC81" s="83">
        <f>RIGHT(Y80,1)*1</f>
        <v>2</v>
      </c>
      <c r="AD81" s="83" t="str">
        <f>IF(AB81=AK78,AM78,IF(AB81=AK79,AM79,IF(AB81=AK80,AM80,IF(AB81=AK81,AM81,IF(AB81=AK82,AM82,IF(AB81=AK83,AM83,IF(AB81=AK84,AM84,IF(AB81=AK85,AM85," "))))))))</f>
        <v xml:space="preserve">Twenty </v>
      </c>
      <c r="AE81" s="83" t="str">
        <f>IF(AB81=1," ",IF(AC81=AK77,AL77,IF(AC81=AK78,AL78,IF(AC81=AK79,AL79,IF(AC81=AK80,AL80,IF(AC81=AK81,AL81,IF(AC81=AK82,AL82," ")))))))</f>
        <v>Two</v>
      </c>
      <c r="AF81" s="83" t="str">
        <f>IF(AB81=1," ",IF(AC81=AK83,AL83,IF(AC81=AK84,AL84,IF(AC81=AK85,AL85," "))))</f>
        <v xml:space="preserve"> </v>
      </c>
      <c r="AG81" s="83" t="str">
        <f>IF(AB81=0," ",IF(AB81&gt;1," ",IF(AC81=AK78,AL88,IF(AC81=AK79,AL89,IF(AC81=AK80,AL90,IF(AC81=AK81,AL91,IF(AC81=AK82,AL92,IF(AC81=AK83,AL93," "))))))))</f>
        <v xml:space="preserve"> </v>
      </c>
      <c r="AH81" s="83" t="str">
        <f>IF(AB81=0," ",IF(AB81&gt;1," ",IF(AC81=AK84,AL94,IF(AC81=AK85,AL95,IF(AC81=AK77,AL87,IF(AC81=0,AL86," "))))))</f>
        <v xml:space="preserve"> </v>
      </c>
      <c r="AI81" s="83"/>
      <c r="AJ81" s="83"/>
      <c r="AK81" s="83">
        <v>5</v>
      </c>
      <c r="AL81" s="83" t="s">
        <v>46</v>
      </c>
      <c r="AM81" s="83" t="s">
        <v>47</v>
      </c>
      <c r="AN81" s="41"/>
      <c r="AO81" s="83"/>
      <c r="AP81" s="83"/>
      <c r="AQ81" s="83"/>
      <c r="AR81" s="83"/>
      <c r="AS81" s="83"/>
      <c r="AT81" s="83"/>
      <c r="AU81" s="83"/>
      <c r="AV81" s="83"/>
      <c r="AW81" s="83"/>
      <c r="AX81" s="83"/>
      <c r="AY81" s="83"/>
      <c r="AZ81" s="83"/>
      <c r="BA81" s="83"/>
      <c r="BB81" s="83"/>
      <c r="BC81" s="83"/>
      <c r="BD81" s="83"/>
      <c r="BE81" s="83"/>
      <c r="BF81" s="83"/>
      <c r="BG81" s="83"/>
      <c r="BH81" s="83"/>
    </row>
    <row r="82" spans="18:60" hidden="1">
      <c r="R82" s="41"/>
      <c r="S82" s="41"/>
      <c r="T82" s="41"/>
      <c r="U82" s="41"/>
      <c r="X82" s="83"/>
      <c r="Y82" s="83"/>
      <c r="Z82" s="83"/>
      <c r="AA82" s="83"/>
      <c r="AB82" s="83">
        <f>AB81</f>
        <v>2</v>
      </c>
      <c r="AC82" s="83">
        <f>AC81</f>
        <v>2</v>
      </c>
      <c r="AD82" s="83"/>
      <c r="AE82" s="83"/>
      <c r="AF82" s="83"/>
      <c r="AG82" s="83"/>
      <c r="AH82" s="83"/>
      <c r="AI82" s="83"/>
      <c r="AJ82" s="83"/>
      <c r="AK82" s="83">
        <v>6</v>
      </c>
      <c r="AL82" s="83" t="s">
        <v>48</v>
      </c>
      <c r="AM82" s="83" t="s">
        <v>49</v>
      </c>
      <c r="AN82" s="41"/>
      <c r="AO82" s="83"/>
      <c r="AP82" s="83"/>
      <c r="AQ82" s="83"/>
      <c r="AR82" s="83"/>
      <c r="AS82" s="83"/>
      <c r="AT82" s="83"/>
      <c r="AU82" s="83"/>
      <c r="AV82" s="83"/>
      <c r="AW82" s="83"/>
      <c r="AX82" s="83"/>
      <c r="AY82" s="83"/>
      <c r="AZ82" s="83"/>
      <c r="BA82" s="83"/>
      <c r="BB82" s="83"/>
      <c r="BC82" s="83"/>
      <c r="BD82" s="83"/>
      <c r="BE82" s="83"/>
      <c r="BF82" s="83"/>
      <c r="BG82" s="83"/>
      <c r="BH82" s="83"/>
    </row>
    <row r="83" spans="18:60" hidden="1">
      <c r="R83" s="41"/>
      <c r="S83" s="41"/>
      <c r="T83" s="41"/>
      <c r="U83" s="41"/>
      <c r="X83" s="83"/>
      <c r="Y83" s="83"/>
      <c r="Z83" s="83"/>
      <c r="AA83" s="83"/>
      <c r="AB83" s="83"/>
      <c r="AC83" s="83"/>
      <c r="AD83" s="83"/>
      <c r="AE83" s="83"/>
      <c r="AF83" s="83"/>
      <c r="AG83" s="83"/>
      <c r="AH83" s="83"/>
      <c r="AI83" s="83"/>
      <c r="AJ83" s="83"/>
      <c r="AK83" s="83">
        <v>7</v>
      </c>
      <c r="AL83" s="83" t="s">
        <v>50</v>
      </c>
      <c r="AM83" s="83" t="s">
        <v>51</v>
      </c>
      <c r="AN83" s="41"/>
      <c r="AO83" s="83"/>
      <c r="AP83" s="83"/>
      <c r="AQ83" s="83"/>
      <c r="AR83" s="83"/>
      <c r="AS83" s="83"/>
      <c r="AT83" s="83"/>
      <c r="AU83" s="83"/>
      <c r="AV83" s="83"/>
      <c r="AW83" s="83"/>
      <c r="AX83" s="83"/>
      <c r="AY83" s="83"/>
      <c r="AZ83" s="83"/>
      <c r="BA83" s="83"/>
      <c r="BB83" s="83"/>
      <c r="BC83" s="83"/>
      <c r="BD83" s="83"/>
      <c r="BE83" s="83"/>
      <c r="BF83" s="83"/>
      <c r="BG83" s="83"/>
      <c r="BH83" s="83"/>
    </row>
    <row r="84" spans="18:60" hidden="1">
      <c r="R84" s="41"/>
      <c r="S84" s="41"/>
      <c r="T84" s="41"/>
      <c r="U84" s="41"/>
      <c r="X84" s="83"/>
      <c r="Y84" s="83"/>
      <c r="Z84" s="83"/>
      <c r="AA84" s="83"/>
      <c r="AB84" s="83"/>
      <c r="AC84" s="83"/>
      <c r="AD84" s="83"/>
      <c r="AE84" s="83"/>
      <c r="AF84" s="83"/>
      <c r="AG84" s="83"/>
      <c r="AH84" s="83"/>
      <c r="AI84" s="83"/>
      <c r="AJ84" s="83"/>
      <c r="AK84" s="83">
        <v>8</v>
      </c>
      <c r="AL84" s="83" t="s">
        <v>52</v>
      </c>
      <c r="AM84" s="83" t="s">
        <v>53</v>
      </c>
      <c r="AN84" s="41"/>
      <c r="AO84" s="83"/>
      <c r="AP84" s="83"/>
      <c r="AQ84" s="83"/>
      <c r="AR84" s="83"/>
      <c r="AS84" s="83"/>
      <c r="AT84" s="83"/>
      <c r="AU84" s="83"/>
      <c r="AV84" s="83"/>
      <c r="AW84" s="83"/>
      <c r="AX84" s="83"/>
      <c r="AY84" s="83"/>
      <c r="AZ84" s="83"/>
      <c r="BA84" s="83"/>
      <c r="BB84" s="83"/>
      <c r="BC84" s="83"/>
      <c r="BD84" s="83"/>
      <c r="BE84" s="83"/>
      <c r="BF84" s="83"/>
      <c r="BG84" s="83"/>
      <c r="BH84" s="83"/>
    </row>
    <row r="85" spans="18:60" hidden="1">
      <c r="R85" s="41"/>
      <c r="S85" s="41"/>
      <c r="T85" s="41"/>
      <c r="U85" s="41"/>
      <c r="X85" s="83" t="str">
        <f>TRIM(AD78&amp;" "&amp;AE78&amp;" "&amp;AF78&amp;" "&amp;AG78&amp;" "&amp;AH78&amp;" "&amp;AI78&amp;" "&amp;AJ78)</f>
        <v/>
      </c>
      <c r="Y85" s="83"/>
      <c r="Z85" s="83"/>
      <c r="AA85" s="83"/>
      <c r="AB85" s="83"/>
      <c r="AC85" s="83"/>
      <c r="AD85" s="83"/>
      <c r="AE85" s="83"/>
      <c r="AF85" s="83"/>
      <c r="AG85" s="83"/>
      <c r="AH85" s="83"/>
      <c r="AI85" s="83"/>
      <c r="AJ85" s="83"/>
      <c r="AK85" s="83">
        <v>9</v>
      </c>
      <c r="AL85" s="83" t="s">
        <v>54</v>
      </c>
      <c r="AM85" s="83" t="s">
        <v>55</v>
      </c>
      <c r="AN85" s="41"/>
      <c r="AO85" s="83"/>
      <c r="AP85" s="83"/>
      <c r="AQ85" s="83"/>
      <c r="AR85" s="83"/>
      <c r="AS85" s="83"/>
      <c r="AT85" s="83"/>
      <c r="AU85" s="83"/>
      <c r="AV85" s="83"/>
      <c r="AW85" s="83"/>
      <c r="AX85" s="83"/>
      <c r="AY85" s="83"/>
      <c r="AZ85" s="83"/>
      <c r="BA85" s="83"/>
      <c r="BB85" s="83"/>
      <c r="BC85" s="83"/>
      <c r="BD85" s="83"/>
      <c r="BE85" s="83"/>
      <c r="BF85" s="83"/>
      <c r="BG85" s="83"/>
      <c r="BH85" s="83"/>
    </row>
    <row r="86" spans="18:60" hidden="1">
      <c r="R86" s="41"/>
      <c r="S86" s="41"/>
      <c r="T86" s="41"/>
      <c r="U86" s="41"/>
      <c r="X86" s="83" t="str">
        <f>TRIM(AD79&amp;" "&amp;AE79&amp;" "&amp;AF79&amp;" "&amp;AG79&amp;" "&amp;AH79&amp;" "&amp;AI79&amp;" "&amp;AJ79)</f>
        <v/>
      </c>
      <c r="Y86" s="83"/>
      <c r="Z86" s="83"/>
      <c r="AA86" s="83"/>
      <c r="AB86" s="83"/>
      <c r="AC86" s="83"/>
      <c r="AD86" s="83"/>
      <c r="AE86" s="83"/>
      <c r="AF86" s="83"/>
      <c r="AG86" s="83"/>
      <c r="AH86" s="83"/>
      <c r="AI86" s="83"/>
      <c r="AJ86" s="83"/>
      <c r="AK86" s="83">
        <v>10</v>
      </c>
      <c r="AL86" s="83" t="s">
        <v>56</v>
      </c>
      <c r="AM86" s="83"/>
      <c r="AN86" s="41"/>
      <c r="AO86" s="83"/>
      <c r="AP86" s="83"/>
      <c r="AQ86" s="83"/>
      <c r="AR86" s="83"/>
      <c r="AS86" s="83"/>
      <c r="AT86" s="83"/>
      <c r="AU86" s="83"/>
      <c r="AV86" s="83"/>
      <c r="AW86" s="83"/>
      <c r="AX86" s="83"/>
      <c r="AY86" s="83"/>
      <c r="AZ86" s="83"/>
      <c r="BA86" s="83"/>
      <c r="BB86" s="83"/>
      <c r="BC86" s="83"/>
      <c r="BD86" s="83"/>
      <c r="BE86" s="83"/>
      <c r="BF86" s="83"/>
      <c r="BG86" s="83"/>
      <c r="BH86" s="83"/>
    </row>
    <row r="87" spans="18:60" hidden="1">
      <c r="R87" s="41"/>
      <c r="S87" s="41"/>
      <c r="T87" s="41"/>
      <c r="U87" s="41"/>
      <c r="X87" s="83" t="str">
        <f>TRIM(AD80&amp;" "&amp;AE80&amp;" "&amp;AF80&amp;" "&amp;AG80&amp;" "&amp;AH80&amp;" "&amp;AI80&amp;" "&amp;AJ80)</f>
        <v>Six hundred</v>
      </c>
      <c r="Y87" s="83"/>
      <c r="Z87" s="83"/>
      <c r="AA87" s="83"/>
      <c r="AB87" s="83"/>
      <c r="AC87" s="83"/>
      <c r="AD87" s="83"/>
      <c r="AE87" s="83"/>
      <c r="AF87" s="83"/>
      <c r="AG87" s="83"/>
      <c r="AH87" s="83"/>
      <c r="AI87" s="83"/>
      <c r="AJ87" s="83"/>
      <c r="AK87" s="83">
        <v>11</v>
      </c>
      <c r="AL87" s="83" t="s">
        <v>57</v>
      </c>
      <c r="AM87" s="83"/>
      <c r="AN87" s="41"/>
      <c r="AO87" s="83"/>
      <c r="AP87" s="83"/>
      <c r="AQ87" s="83"/>
      <c r="AR87" s="83"/>
      <c r="AS87" s="83"/>
      <c r="AT87" s="83"/>
      <c r="AU87" s="83"/>
      <c r="AV87" s="83"/>
      <c r="AW87" s="83"/>
      <c r="AX87" s="83"/>
      <c r="AY87" s="83"/>
      <c r="AZ87" s="83"/>
      <c r="BA87" s="83"/>
      <c r="BB87" s="83"/>
      <c r="BC87" s="83"/>
      <c r="BD87" s="83"/>
      <c r="BE87" s="83"/>
      <c r="BF87" s="83"/>
      <c r="BG87" s="83"/>
      <c r="BH87" s="83"/>
    </row>
    <row r="88" spans="18:60" hidden="1">
      <c r="R88" s="41"/>
      <c r="S88" s="41"/>
      <c r="T88" s="41"/>
      <c r="U88" s="41"/>
      <c r="X88" s="83" t="str">
        <f>TRIM(AD81&amp;" "&amp;AE81&amp;" "&amp;AF81&amp;" "&amp;AG81&amp;" "&amp;AH81)</f>
        <v>Twenty Two</v>
      </c>
      <c r="Y88" s="83"/>
      <c r="Z88" s="83"/>
      <c r="AA88" s="83"/>
      <c r="AB88" s="83"/>
      <c r="AC88" s="83"/>
      <c r="AD88" s="83"/>
      <c r="AE88" s="83"/>
      <c r="AF88" s="83"/>
      <c r="AG88" s="83"/>
      <c r="AH88" s="83"/>
      <c r="AI88" s="83"/>
      <c r="AJ88" s="83"/>
      <c r="AK88" s="83">
        <v>12</v>
      </c>
      <c r="AL88" s="83" t="s">
        <v>58</v>
      </c>
      <c r="AM88" s="83"/>
      <c r="AN88" s="41"/>
      <c r="AO88" s="83"/>
      <c r="AP88" s="83"/>
      <c r="AQ88" s="83"/>
      <c r="AR88" s="83"/>
      <c r="AS88" s="83"/>
      <c r="AT88" s="83"/>
      <c r="AU88" s="83"/>
      <c r="AV88" s="83"/>
      <c r="AW88" s="83"/>
      <c r="AX88" s="83"/>
      <c r="AY88" s="83"/>
      <c r="AZ88" s="83"/>
      <c r="BA88" s="83"/>
      <c r="BB88" s="83"/>
      <c r="BC88" s="83"/>
      <c r="BD88" s="83"/>
      <c r="BE88" s="83"/>
      <c r="BF88" s="83"/>
      <c r="BG88" s="83"/>
      <c r="BH88" s="83"/>
    </row>
    <row r="89" spans="18:60" hidden="1">
      <c r="R89" s="41"/>
      <c r="S89" s="41"/>
      <c r="T89" s="41"/>
      <c r="U89" s="41"/>
      <c r="X89" s="83" t="str">
        <f>IF(X77&gt;0,TRIM(X85&amp;" "&amp;X86&amp;" "&amp;X87&amp;" "&amp;X88)&amp;" only","Zero only")</f>
        <v>Six hundred Twenty Two only</v>
      </c>
      <c r="Y89" s="83"/>
      <c r="Z89" s="83"/>
      <c r="AA89" s="83"/>
      <c r="AB89" s="83"/>
      <c r="AC89" s="83"/>
      <c r="AD89" s="83"/>
      <c r="AE89" s="83"/>
      <c r="AF89" s="83"/>
      <c r="AG89" s="83"/>
      <c r="AH89" s="83"/>
      <c r="AI89" s="83"/>
      <c r="AJ89" s="83"/>
      <c r="AK89" s="83">
        <v>13</v>
      </c>
      <c r="AL89" s="83" t="s">
        <v>59</v>
      </c>
      <c r="AM89" s="83"/>
      <c r="AN89" s="41"/>
      <c r="AO89" s="83"/>
      <c r="AP89" s="83"/>
      <c r="AQ89" s="83"/>
      <c r="AR89" s="83"/>
      <c r="AS89" s="83"/>
      <c r="AT89" s="83"/>
      <c r="AU89" s="83"/>
      <c r="AV89" s="83"/>
      <c r="AW89" s="83"/>
      <c r="AX89" s="83"/>
      <c r="AY89" s="83"/>
      <c r="AZ89" s="83"/>
      <c r="BA89" s="83"/>
      <c r="BB89" s="83"/>
      <c r="BC89" s="83"/>
      <c r="BD89" s="83"/>
      <c r="BE89" s="83"/>
      <c r="BF89" s="83"/>
      <c r="BG89" s="83"/>
      <c r="BH89" s="83"/>
    </row>
    <row r="90" spans="18:60" hidden="1">
      <c r="R90" s="41"/>
      <c r="S90" s="41"/>
      <c r="T90" s="41"/>
      <c r="U90" s="41"/>
      <c r="X90" s="83"/>
      <c r="Y90" s="83"/>
      <c r="Z90" s="83"/>
      <c r="AA90" s="83"/>
      <c r="AB90" s="83"/>
      <c r="AC90" s="83"/>
      <c r="AD90" s="83"/>
      <c r="AE90" s="83"/>
      <c r="AF90" s="83"/>
      <c r="AG90" s="83"/>
      <c r="AH90" s="83"/>
      <c r="AI90" s="83"/>
      <c r="AJ90" s="83"/>
      <c r="AK90" s="83">
        <v>14</v>
      </c>
      <c r="AL90" s="83" t="s">
        <v>60</v>
      </c>
      <c r="AM90" s="83"/>
      <c r="AN90" s="41"/>
      <c r="AO90" s="83"/>
      <c r="AP90" s="83"/>
      <c r="AQ90" s="83"/>
      <c r="AR90" s="83"/>
      <c r="AS90" s="83"/>
      <c r="AT90" s="83"/>
      <c r="AU90" s="83"/>
      <c r="AV90" s="83"/>
      <c r="AW90" s="83"/>
      <c r="AX90" s="83"/>
      <c r="AY90" s="83"/>
      <c r="AZ90" s="83"/>
      <c r="BA90" s="83"/>
      <c r="BB90" s="83"/>
      <c r="BC90" s="83"/>
      <c r="BD90" s="83"/>
      <c r="BE90" s="83"/>
      <c r="BF90" s="83"/>
      <c r="BG90" s="83"/>
      <c r="BH90" s="83"/>
    </row>
    <row r="91" spans="18:60" hidden="1">
      <c r="R91" s="41"/>
      <c r="S91" s="41"/>
      <c r="T91" s="41"/>
      <c r="U91" s="41"/>
      <c r="X91" s="83"/>
      <c r="Y91" s="83"/>
      <c r="Z91" s="83"/>
      <c r="AA91" s="83"/>
      <c r="AB91" s="83"/>
      <c r="AC91" s="83"/>
      <c r="AD91" s="83"/>
      <c r="AE91" s="83"/>
      <c r="AF91" s="83"/>
      <c r="AG91" s="83"/>
      <c r="AH91" s="83"/>
      <c r="AI91" s="83"/>
      <c r="AJ91" s="83"/>
      <c r="AK91" s="83">
        <v>15</v>
      </c>
      <c r="AL91" s="83" t="s">
        <v>61</v>
      </c>
      <c r="AM91" s="83"/>
      <c r="AN91" s="41"/>
      <c r="AO91" s="83"/>
      <c r="AP91" s="83"/>
      <c r="AQ91" s="83"/>
      <c r="AR91" s="83"/>
      <c r="AS91" s="83"/>
      <c r="AT91" s="83"/>
      <c r="AU91" s="83"/>
      <c r="AV91" s="83"/>
      <c r="AW91" s="83"/>
      <c r="AX91" s="83"/>
      <c r="AY91" s="83"/>
      <c r="AZ91" s="83"/>
      <c r="BA91" s="83"/>
      <c r="BB91" s="83"/>
      <c r="BC91" s="83"/>
      <c r="BD91" s="83"/>
      <c r="BE91" s="83"/>
      <c r="BF91" s="83"/>
      <c r="BG91" s="83"/>
      <c r="BH91" s="83"/>
    </row>
    <row r="92" spans="18:60" hidden="1">
      <c r="R92" s="41"/>
      <c r="S92" s="41"/>
      <c r="T92" s="41"/>
      <c r="U92" s="41"/>
      <c r="X92" s="83"/>
      <c r="Y92" s="83"/>
      <c r="Z92" s="83"/>
      <c r="AA92" s="83"/>
      <c r="AB92" s="83"/>
      <c r="AC92" s="83"/>
      <c r="AD92" s="83"/>
      <c r="AE92" s="83"/>
      <c r="AF92" s="83"/>
      <c r="AG92" s="83"/>
      <c r="AH92" s="83"/>
      <c r="AI92" s="83"/>
      <c r="AJ92" s="83"/>
      <c r="AK92" s="83">
        <v>16</v>
      </c>
      <c r="AL92" s="83" t="s">
        <v>62</v>
      </c>
      <c r="AM92" s="83"/>
      <c r="AN92" s="41"/>
      <c r="AO92" s="83"/>
      <c r="AP92" s="83"/>
      <c r="AQ92" s="83"/>
      <c r="AR92" s="83"/>
      <c r="AS92" s="83"/>
      <c r="AT92" s="83"/>
      <c r="AU92" s="83"/>
      <c r="AV92" s="83"/>
      <c r="AW92" s="83"/>
      <c r="AX92" s="83"/>
      <c r="AY92" s="83"/>
      <c r="AZ92" s="83"/>
      <c r="BA92" s="83"/>
      <c r="BB92" s="83"/>
      <c r="BC92" s="83"/>
      <c r="BD92" s="83"/>
      <c r="BE92" s="83"/>
      <c r="BF92" s="83"/>
      <c r="BG92" s="83"/>
      <c r="BH92" s="83"/>
    </row>
    <row r="93" spans="18:60" hidden="1">
      <c r="R93" s="41"/>
      <c r="S93" s="41"/>
      <c r="T93" s="41"/>
      <c r="U93" s="41"/>
      <c r="X93" s="83"/>
      <c r="Y93" s="83"/>
      <c r="Z93" s="83"/>
      <c r="AA93" s="83"/>
      <c r="AB93" s="83"/>
      <c r="AC93" s="83"/>
      <c r="AD93" s="83"/>
      <c r="AE93" s="83"/>
      <c r="AF93" s="83"/>
      <c r="AG93" s="83"/>
      <c r="AH93" s="83"/>
      <c r="AI93" s="83"/>
      <c r="AJ93" s="83"/>
      <c r="AK93" s="83">
        <v>17</v>
      </c>
      <c r="AL93" s="83" t="s">
        <v>63</v>
      </c>
      <c r="AM93" s="83"/>
      <c r="AN93" s="41"/>
      <c r="AO93" s="83"/>
      <c r="AP93" s="83"/>
      <c r="AQ93" s="83"/>
      <c r="AR93" s="83"/>
      <c r="AS93" s="83"/>
      <c r="AT93" s="83"/>
      <c r="AU93" s="83"/>
      <c r="AV93" s="83"/>
      <c r="AW93" s="83"/>
      <c r="AX93" s="83"/>
      <c r="AY93" s="83"/>
      <c r="AZ93" s="83"/>
      <c r="BA93" s="83"/>
      <c r="BB93" s="83"/>
      <c r="BC93" s="83"/>
      <c r="BD93" s="83"/>
      <c r="BE93" s="83"/>
      <c r="BF93" s="83"/>
      <c r="BG93" s="83"/>
      <c r="BH93" s="83"/>
    </row>
    <row r="94" spans="18:60" hidden="1">
      <c r="R94" s="41"/>
      <c r="S94" s="41"/>
      <c r="T94" s="41"/>
      <c r="U94" s="41"/>
      <c r="X94" s="83"/>
      <c r="Y94" s="83"/>
      <c r="Z94" s="83"/>
      <c r="AA94" s="83"/>
      <c r="AB94" s="83"/>
      <c r="AC94" s="83"/>
      <c r="AD94" s="83"/>
      <c r="AE94" s="83"/>
      <c r="AF94" s="83"/>
      <c r="AG94" s="83"/>
      <c r="AH94" s="83"/>
      <c r="AI94" s="83"/>
      <c r="AJ94" s="83"/>
      <c r="AK94" s="83">
        <v>18</v>
      </c>
      <c r="AL94" s="83" t="s">
        <v>64</v>
      </c>
      <c r="AM94" s="83"/>
      <c r="AN94" s="41"/>
      <c r="AO94" s="83"/>
      <c r="AP94" s="83"/>
      <c r="AQ94" s="83"/>
      <c r="AR94" s="83"/>
      <c r="AS94" s="83"/>
      <c r="AT94" s="83"/>
      <c r="AU94" s="83"/>
      <c r="AV94" s="83"/>
      <c r="AW94" s="83"/>
      <c r="AX94" s="83"/>
      <c r="AY94" s="83"/>
      <c r="AZ94" s="83"/>
      <c r="BA94" s="83"/>
      <c r="BB94" s="83"/>
      <c r="BC94" s="83"/>
      <c r="BD94" s="83"/>
      <c r="BE94" s="83"/>
      <c r="BF94" s="83"/>
      <c r="BG94" s="83"/>
      <c r="BH94" s="83"/>
    </row>
    <row r="95" spans="18:60" hidden="1">
      <c r="R95" s="41"/>
      <c r="S95" s="41"/>
      <c r="T95" s="41"/>
      <c r="U95" s="41"/>
      <c r="X95" s="83"/>
      <c r="Y95" s="83"/>
      <c r="Z95" s="83"/>
      <c r="AA95" s="83"/>
      <c r="AB95" s="83"/>
      <c r="AC95" s="83"/>
      <c r="AD95" s="83"/>
      <c r="AE95" s="83"/>
      <c r="AF95" s="83"/>
      <c r="AG95" s="83"/>
      <c r="AH95" s="83"/>
      <c r="AI95" s="83"/>
      <c r="AJ95" s="83"/>
      <c r="AK95" s="83">
        <v>19</v>
      </c>
      <c r="AL95" s="83" t="s">
        <v>65</v>
      </c>
      <c r="AM95" s="83"/>
      <c r="AN95" s="41"/>
      <c r="AO95" s="83"/>
      <c r="AP95" s="83"/>
      <c r="AQ95" s="83"/>
      <c r="AR95" s="83"/>
      <c r="AS95" s="83"/>
      <c r="AT95" s="83"/>
      <c r="AU95" s="83"/>
      <c r="AV95" s="83"/>
      <c r="AW95" s="83"/>
      <c r="AX95" s="83"/>
      <c r="AY95" s="83"/>
      <c r="AZ95" s="83"/>
      <c r="BA95" s="83"/>
      <c r="BB95" s="83"/>
      <c r="BC95" s="83"/>
      <c r="BD95" s="83"/>
      <c r="BE95" s="83"/>
      <c r="BF95" s="83"/>
      <c r="BG95" s="83"/>
      <c r="BH95" s="83"/>
    </row>
    <row r="96" spans="18:60" hidden="1">
      <c r="R96" s="41"/>
      <c r="S96" s="41"/>
      <c r="T96" s="41"/>
      <c r="U96" s="41"/>
      <c r="X96" s="83"/>
      <c r="Y96" s="83"/>
      <c r="Z96" s="83"/>
      <c r="AA96" s="83"/>
      <c r="AB96" s="83"/>
      <c r="AC96" s="83"/>
      <c r="AD96" s="83"/>
      <c r="AE96" s="83"/>
      <c r="AF96" s="83"/>
      <c r="AG96" s="83"/>
      <c r="AH96" s="83"/>
      <c r="AI96" s="83"/>
      <c r="AJ96" s="83"/>
      <c r="AK96" s="83">
        <v>20</v>
      </c>
      <c r="AL96" s="83" t="s">
        <v>41</v>
      </c>
      <c r="AM96" s="83"/>
      <c r="AN96" s="41"/>
      <c r="AO96" s="83"/>
      <c r="AP96" s="83"/>
      <c r="AQ96" s="83"/>
      <c r="AR96" s="83"/>
      <c r="AS96" s="83"/>
      <c r="AT96" s="83"/>
      <c r="AU96" s="83"/>
      <c r="AV96" s="83"/>
      <c r="AW96" s="83"/>
      <c r="AX96" s="83"/>
      <c r="AY96" s="83"/>
      <c r="AZ96" s="83"/>
      <c r="BA96" s="83"/>
      <c r="BB96" s="83"/>
      <c r="BC96" s="83"/>
      <c r="BD96" s="83"/>
      <c r="BE96" s="83"/>
      <c r="BF96" s="83"/>
      <c r="BG96" s="83"/>
      <c r="BH96" s="83"/>
    </row>
    <row r="97" spans="18:60" hidden="1">
      <c r="R97" s="41"/>
      <c r="S97" s="41"/>
      <c r="T97" s="41"/>
      <c r="U97" s="41"/>
      <c r="X97" s="83"/>
      <c r="Y97" s="83"/>
      <c r="Z97" s="83"/>
      <c r="AA97" s="83"/>
      <c r="AB97" s="83"/>
      <c r="AC97" s="83"/>
      <c r="AD97" s="83"/>
      <c r="AE97" s="83"/>
      <c r="AF97" s="83"/>
      <c r="AG97" s="83"/>
      <c r="AH97" s="83"/>
      <c r="AI97" s="83"/>
      <c r="AJ97" s="83"/>
      <c r="AK97" s="83">
        <v>30</v>
      </c>
      <c r="AL97" s="83" t="s">
        <v>43</v>
      </c>
      <c r="AM97" s="83"/>
      <c r="AN97" s="41"/>
      <c r="AO97" s="83"/>
      <c r="AP97" s="83"/>
      <c r="AQ97" s="83"/>
      <c r="AR97" s="83"/>
      <c r="AS97" s="83"/>
      <c r="AT97" s="83"/>
      <c r="AU97" s="83"/>
      <c r="AV97" s="83"/>
      <c r="AW97" s="83"/>
      <c r="AX97" s="83"/>
      <c r="AY97" s="83"/>
      <c r="AZ97" s="83"/>
      <c r="BA97" s="83"/>
      <c r="BB97" s="83"/>
      <c r="BC97" s="83"/>
      <c r="BD97" s="83"/>
      <c r="BE97" s="83"/>
      <c r="BF97" s="83"/>
      <c r="BG97" s="83"/>
      <c r="BH97" s="83"/>
    </row>
    <row r="98" spans="18:60" hidden="1">
      <c r="R98" s="41"/>
      <c r="S98" s="41"/>
      <c r="T98" s="41"/>
      <c r="U98" s="41"/>
      <c r="X98" s="83"/>
      <c r="Y98" s="83"/>
      <c r="Z98" s="83"/>
      <c r="AA98" s="83"/>
      <c r="AB98" s="83"/>
      <c r="AC98" s="83"/>
      <c r="AD98" s="83"/>
      <c r="AE98" s="83"/>
      <c r="AF98" s="83"/>
      <c r="AG98" s="83"/>
      <c r="AH98" s="83"/>
      <c r="AI98" s="83"/>
      <c r="AJ98" s="83"/>
      <c r="AK98" s="83">
        <v>40</v>
      </c>
      <c r="AL98" s="83" t="s">
        <v>45</v>
      </c>
      <c r="AM98" s="83"/>
      <c r="AN98" s="41"/>
      <c r="AO98" s="83"/>
      <c r="AP98" s="83"/>
      <c r="AQ98" s="83"/>
      <c r="AR98" s="83"/>
      <c r="AS98" s="83"/>
      <c r="AT98" s="83"/>
      <c r="AU98" s="83"/>
      <c r="AV98" s="83"/>
      <c r="AW98" s="83"/>
      <c r="AX98" s="83"/>
      <c r="AY98" s="83"/>
      <c r="AZ98" s="83"/>
      <c r="BA98" s="83"/>
      <c r="BB98" s="83"/>
      <c r="BC98" s="83"/>
      <c r="BD98" s="83"/>
      <c r="BE98" s="83"/>
      <c r="BF98" s="83"/>
      <c r="BG98" s="83"/>
      <c r="BH98" s="83"/>
    </row>
    <row r="99" spans="18:60" hidden="1">
      <c r="R99" s="41"/>
      <c r="S99" s="41"/>
      <c r="T99" s="41"/>
      <c r="U99" s="41"/>
      <c r="X99" s="83"/>
      <c r="Y99" s="83"/>
      <c r="Z99" s="83"/>
      <c r="AA99" s="83"/>
      <c r="AB99" s="83"/>
      <c r="AC99" s="83"/>
      <c r="AD99" s="83"/>
      <c r="AE99" s="83"/>
      <c r="AF99" s="83"/>
      <c r="AG99" s="83"/>
      <c r="AH99" s="83"/>
      <c r="AI99" s="83"/>
      <c r="AJ99" s="83"/>
      <c r="AK99" s="83">
        <v>50</v>
      </c>
      <c r="AL99" s="83" t="s">
        <v>47</v>
      </c>
      <c r="AM99" s="83"/>
      <c r="AN99" s="41"/>
      <c r="AO99" s="83"/>
      <c r="AP99" s="83"/>
      <c r="AQ99" s="83"/>
      <c r="AR99" s="83"/>
      <c r="AS99" s="83"/>
      <c r="AT99" s="83"/>
      <c r="AU99" s="83"/>
      <c r="AV99" s="83"/>
      <c r="AW99" s="83"/>
      <c r="AX99" s="83"/>
      <c r="AY99" s="83"/>
      <c r="AZ99" s="83"/>
      <c r="BA99" s="83"/>
      <c r="BB99" s="83"/>
      <c r="BC99" s="83"/>
      <c r="BD99" s="83"/>
      <c r="BE99" s="83"/>
      <c r="BF99" s="83"/>
      <c r="BG99" s="83"/>
      <c r="BH99" s="83"/>
    </row>
    <row r="100" spans="18:60" hidden="1">
      <c r="R100" s="41"/>
      <c r="S100" s="41"/>
      <c r="T100" s="41"/>
      <c r="U100" s="41"/>
      <c r="X100" s="83"/>
      <c r="Y100" s="83"/>
      <c r="Z100" s="83"/>
      <c r="AA100" s="83"/>
      <c r="AB100" s="83"/>
      <c r="AC100" s="83"/>
      <c r="AD100" s="83"/>
      <c r="AE100" s="83"/>
      <c r="AF100" s="83"/>
      <c r="AG100" s="83"/>
      <c r="AH100" s="83"/>
      <c r="AI100" s="83"/>
      <c r="AJ100" s="83"/>
      <c r="AK100" s="83">
        <v>60</v>
      </c>
      <c r="AL100" s="83" t="s">
        <v>49</v>
      </c>
      <c r="AM100" s="83"/>
      <c r="AN100" s="41"/>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8:60" hidden="1">
      <c r="R101" s="41"/>
      <c r="S101" s="41"/>
      <c r="T101" s="41"/>
      <c r="U101" s="41"/>
      <c r="X101" s="83"/>
      <c r="Y101" s="83"/>
      <c r="Z101" s="83"/>
      <c r="AA101" s="83"/>
      <c r="AB101" s="83"/>
      <c r="AC101" s="83"/>
      <c r="AD101" s="83"/>
      <c r="AE101" s="83"/>
      <c r="AF101" s="83"/>
      <c r="AG101" s="83"/>
      <c r="AH101" s="83"/>
      <c r="AI101" s="83"/>
      <c r="AJ101" s="83"/>
      <c r="AK101" s="83">
        <v>70</v>
      </c>
      <c r="AL101" s="83" t="s">
        <v>51</v>
      </c>
      <c r="AM101" s="83"/>
      <c r="AN101" s="41"/>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8:60" hidden="1">
      <c r="R102" s="41"/>
      <c r="S102" s="41"/>
      <c r="T102" s="41"/>
      <c r="U102" s="41"/>
      <c r="X102" s="83"/>
      <c r="Y102" s="83"/>
      <c r="Z102" s="83"/>
      <c r="AA102" s="83"/>
      <c r="AB102" s="83"/>
      <c r="AC102" s="83"/>
      <c r="AD102" s="83"/>
      <c r="AE102" s="83"/>
      <c r="AF102" s="83"/>
      <c r="AG102" s="83"/>
      <c r="AH102" s="83"/>
      <c r="AI102" s="83"/>
      <c r="AJ102" s="83"/>
      <c r="AK102" s="83">
        <v>80</v>
      </c>
      <c r="AL102" s="83" t="s">
        <v>53</v>
      </c>
      <c r="AM102" s="83"/>
      <c r="AN102" s="41"/>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8:60" hidden="1">
      <c r="R103" s="41"/>
      <c r="S103" s="41"/>
      <c r="T103" s="41"/>
      <c r="U103" s="41"/>
      <c r="X103" s="83"/>
      <c r="Y103" s="83"/>
      <c r="Z103" s="83"/>
      <c r="AA103" s="83"/>
      <c r="AB103" s="83"/>
      <c r="AC103" s="83"/>
      <c r="AD103" s="83"/>
      <c r="AE103" s="83"/>
      <c r="AF103" s="83"/>
      <c r="AG103" s="83"/>
      <c r="AH103" s="83"/>
      <c r="AI103" s="83"/>
      <c r="AJ103" s="83"/>
      <c r="AK103" s="83">
        <v>90</v>
      </c>
      <c r="AL103" s="83" t="s">
        <v>55</v>
      </c>
      <c r="AM103" s="83"/>
      <c r="AN103" s="41"/>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8:60" hidden="1">
      <c r="R104" s="41"/>
      <c r="S104" s="41"/>
      <c r="T104" s="41"/>
      <c r="U104" s="41"/>
      <c r="X104" s="41"/>
      <c r="Y104" s="41"/>
      <c r="Z104" s="41"/>
      <c r="AA104" s="41"/>
      <c r="AB104" s="41"/>
      <c r="AC104" s="41"/>
      <c r="AD104" s="41"/>
      <c r="AE104" s="41"/>
      <c r="AF104" s="41"/>
      <c r="AG104" s="41"/>
      <c r="AH104" s="41"/>
      <c r="AI104" s="41"/>
      <c r="AJ104" s="41"/>
    </row>
    <row r="105" spans="18:60" hidden="1">
      <c r="R105" s="41"/>
      <c r="S105" s="41"/>
      <c r="T105" s="41"/>
      <c r="U105" s="41"/>
      <c r="X105" s="41"/>
      <c r="Y105" s="41"/>
      <c r="Z105" s="41"/>
      <c r="AA105" s="41"/>
      <c r="AB105" s="41"/>
      <c r="AC105" s="41"/>
      <c r="AD105" s="41"/>
      <c r="AE105" s="41"/>
      <c r="AF105" s="41"/>
      <c r="AG105" s="41"/>
      <c r="AH105" s="41"/>
      <c r="AI105" s="41"/>
      <c r="AJ105" s="41"/>
    </row>
    <row r="106" spans="18:60" hidden="1">
      <c r="R106" s="41"/>
      <c r="S106" s="41"/>
      <c r="T106" s="41"/>
      <c r="U106" s="41"/>
      <c r="X106" s="151">
        <f>X77+1</f>
        <v>623</v>
      </c>
      <c r="Y106" s="83">
        <f>(X106-X109)/1000</f>
        <v>0</v>
      </c>
      <c r="Z106" s="83"/>
      <c r="AA106" s="83"/>
      <c r="AB106" s="83"/>
      <c r="AC106" s="83"/>
      <c r="AD106" s="83"/>
      <c r="AE106" s="83"/>
      <c r="AF106" s="83"/>
      <c r="AG106" s="83"/>
      <c r="AH106" s="83"/>
      <c r="AI106" s="83"/>
      <c r="AJ106" s="83"/>
      <c r="AK106" s="83">
        <v>1</v>
      </c>
      <c r="AL106" s="83" t="s">
        <v>39</v>
      </c>
      <c r="AM106" s="83"/>
    </row>
    <row r="107" spans="18:60" hidden="1">
      <c r="R107" s="41"/>
      <c r="S107" s="41"/>
      <c r="T107" s="41"/>
      <c r="U107" s="41"/>
      <c r="X107" s="83">
        <f>(Y106-X108)/100</f>
        <v>0</v>
      </c>
      <c r="Y107" s="83">
        <f>X107</f>
        <v>0</v>
      </c>
      <c r="Z107" s="83">
        <f>RIGHT(Y107,2)*1</f>
        <v>0</v>
      </c>
      <c r="AA107" s="83">
        <f>(Y107-Z107)/100</f>
        <v>0</v>
      </c>
      <c r="AB107" s="83">
        <f>(Z107-RIGHT(Z107,1)*1)/10</f>
        <v>0</v>
      </c>
      <c r="AC107" s="83">
        <f>RIGHT(Y107,1)*1</f>
        <v>0</v>
      </c>
      <c r="AD107" s="83" t="str">
        <f>IF(AB107=AK107,AM107,IF(AB107=AK108,AM108,IF(AB107=AK109,AM109,IF(AB107=AK110,AM110,IF(AB107=AK111,AM111,IF(AB107=AK112,AM112,IF(AB107=AK113,AM113,IF(AB107=AK114,AM114," "))))))))</f>
        <v xml:space="preserve"> </v>
      </c>
      <c r="AE107" s="83" t="str">
        <f>IF(AB107=1," ",IF(AC107=AK106,AL106,IF(AC107=AK107,AL107,IF(AC107=AK108,AL108,IF(AC107=AK109,AL109,IF(AC107=AK110,AL110,IF(AC107=AK111,AL111," ")))))))</f>
        <v xml:space="preserve"> </v>
      </c>
      <c r="AF107" s="83" t="str">
        <f>IF(AB107=1," ",IF(AC107=AK112,AL112,IF(AC107=AK113,AL113,IF(AC107=AK114,AL114," "))))</f>
        <v xml:space="preserve"> </v>
      </c>
      <c r="AG107" s="83" t="str">
        <f>IF(AB107=0," ",IF(AB107&gt;1," ",IF(AC107=AK107,AL117,IF(AC107=AK108,AL118,IF(AC107=AK109,AL119,IF(AC107=AK110,AL120,IF(AC107=AK111,AL121,IF(AC107=AK112,AL122," "))))))))</f>
        <v xml:space="preserve"> </v>
      </c>
      <c r="AH107" s="83" t="str">
        <f>IF(AB107=0," ",IF(AB107&gt;1," ",IF(AC107=AK113,AL123,IF(AC107=AK114,AL124,IF(AC107=AK106,AL116,IF(AC107=0,AL115," "))))))</f>
        <v xml:space="preserve"> </v>
      </c>
      <c r="AI107" s="83" t="str">
        <f>IF(AB107=0," ","lakh")</f>
        <v xml:space="preserve"> </v>
      </c>
      <c r="AJ107" s="83" t="str">
        <f>IF(AC107=0," ",IF(AB107&gt;0," ","lakh"))</f>
        <v xml:space="preserve"> </v>
      </c>
      <c r="AK107" s="83">
        <v>2</v>
      </c>
      <c r="AL107" s="83" t="s">
        <v>40</v>
      </c>
      <c r="AM107" s="83" t="s">
        <v>41</v>
      </c>
    </row>
    <row r="108" spans="18:60" hidden="1">
      <c r="R108" s="41"/>
      <c r="S108" s="41"/>
      <c r="T108" s="41"/>
      <c r="U108" s="41"/>
      <c r="X108" s="83">
        <f>RIGHT(Y106,2)*1</f>
        <v>0</v>
      </c>
      <c r="Y108" s="83">
        <f>X108</f>
        <v>0</v>
      </c>
      <c r="Z108" s="83">
        <f>RIGHT(Y108,2)*1</f>
        <v>0</v>
      </c>
      <c r="AA108" s="83">
        <f>(Y108-Z108)/100</f>
        <v>0</v>
      </c>
      <c r="AB108" s="83">
        <f>(Z108-RIGHT(Z108,1)*1)/10</f>
        <v>0</v>
      </c>
      <c r="AC108" s="83">
        <f>RIGHT(Y108,1)*1</f>
        <v>0</v>
      </c>
      <c r="AD108" s="83" t="str">
        <f>IF(AB108=AK107,AM107,IF(AB108=AK108,AM108,IF(AB108=AK109,AM109,IF(AB108=AK110,AM110,IF(AB108=AK111,AM111,IF(AB108=AK112,AM112,IF(AB108=AK113,AM113,IF(AB108=AK114,AM114," "))))))))</f>
        <v xml:space="preserve"> </v>
      </c>
      <c r="AE108" s="83" t="str">
        <f>IF(AB108=1," ",IF(AC108=AK106,AL106,IF(AC108=AK107,AL107,IF(AC108=AK108,AL108,IF(AC108=AK109,AL109,IF(AC108=AK110,AL110,IF(AC108=AK111,AL111," ")))))))</f>
        <v xml:space="preserve"> </v>
      </c>
      <c r="AF108" s="83" t="str">
        <f>IF(AB108=1," ",IF(AC108=AK112,AL112,IF(AC108=AK113,AL113,IF(AC108=AK114,AL114," "))))</f>
        <v xml:space="preserve"> </v>
      </c>
      <c r="AG108" s="83" t="str">
        <f>IF(AB108=0," ",IF(AB108&gt;1," ",IF(AC108=AK107,AL117,IF(AC108=AK108,AL118,IF(AC108=AK109,AL119,IF(AC108=AK110,AL120,IF(AC108=AK111,AL121,IF(AC108=AK112,AL122," "))))))))</f>
        <v xml:space="preserve"> </v>
      </c>
      <c r="AH108" s="83" t="str">
        <f>IF(AB108=0," ",IF(AB108&gt;1," ",IF(AC108=AK113,AL123,IF(AC108=AK114,AL124,IF(AC108=AK106,AL116,IF(AC108=0,AL115," "))))))</f>
        <v xml:space="preserve"> </v>
      </c>
      <c r="AI108" s="83" t="str">
        <f>IF(AB108=0," ","thousand")</f>
        <v xml:space="preserve"> </v>
      </c>
      <c r="AJ108" s="83" t="str">
        <f>IF(AC108=0," ",IF(AB108&gt;0," ","thousand"))</f>
        <v xml:space="preserve"> </v>
      </c>
      <c r="AK108" s="83">
        <v>3</v>
      </c>
      <c r="AL108" s="83" t="s">
        <v>42</v>
      </c>
      <c r="AM108" s="83" t="s">
        <v>43</v>
      </c>
    </row>
    <row r="109" spans="18:60" hidden="1">
      <c r="R109" s="41"/>
      <c r="S109" s="41"/>
      <c r="T109" s="41"/>
      <c r="U109" s="41"/>
      <c r="X109" s="83">
        <f>RIGHT(X106,3)*1</f>
        <v>623</v>
      </c>
      <c r="Y109" s="83">
        <f>X109</f>
        <v>623</v>
      </c>
      <c r="Z109" s="83">
        <f>ROUND((Y109-AA110)/100,0)</f>
        <v>6</v>
      </c>
      <c r="AA109" s="83"/>
      <c r="AB109" s="83"/>
      <c r="AC109" s="83"/>
      <c r="AD109" s="83"/>
      <c r="AE109" s="83" t="str">
        <f>IF(Z109=0," ",IF(Z109=AK106,AL106,IF(Z109=AK107,AL107,IF(Z109=AK108,AL108,IF(Z109=AK109,AL109,IF(Z109=AK110,AL110,IF(Z109=AK111,AL111," ")))))))</f>
        <v>Six</v>
      </c>
      <c r="AF109" s="83" t="str">
        <f>IF(Z109=0," ",IF(Z109=AK112,AL112,IF(Z109=AK113,AL113,IF(Z109=AK114,AL114," "))))</f>
        <v xml:space="preserve"> </v>
      </c>
      <c r="AG109" s="83"/>
      <c r="AH109" s="83"/>
      <c r="AI109" s="83" t="str">
        <f>IF(Z109=0," ","hundred")</f>
        <v>hundred</v>
      </c>
      <c r="AJ109" s="83"/>
      <c r="AK109" s="83">
        <v>4</v>
      </c>
      <c r="AL109" s="83" t="s">
        <v>44</v>
      </c>
      <c r="AM109" s="83" t="s">
        <v>45</v>
      </c>
    </row>
    <row r="110" spans="18:60" hidden="1">
      <c r="R110" s="41"/>
      <c r="S110" s="41"/>
      <c r="T110" s="41"/>
      <c r="U110" s="41"/>
      <c r="X110" s="83"/>
      <c r="Y110" s="83"/>
      <c r="Z110" s="83"/>
      <c r="AA110" s="83">
        <f>RIGHT(Y109,2)*1</f>
        <v>23</v>
      </c>
      <c r="AB110" s="83">
        <f>(AA110-RIGHT(AA110,1)*1)/10</f>
        <v>2</v>
      </c>
      <c r="AC110" s="83">
        <f>RIGHT(Y109,1)*1</f>
        <v>3</v>
      </c>
      <c r="AD110" s="83" t="str">
        <f>IF(AB110=AK107,AM107,IF(AB110=AK108,AM108,IF(AB110=AK109,AM109,IF(AB110=AK110,AM110,IF(AB110=AK111,AM111,IF(AB110=AK112,AM112,IF(AB110=AK113,AM113,IF(AB110=AK114,AM114," "))))))))</f>
        <v xml:space="preserve">Twenty </v>
      </c>
      <c r="AE110" s="83" t="str">
        <f>IF(AB110=1," ",IF(AC110=AK106,AL106,IF(AC110=AK107,AL107,IF(AC110=AK108,AL108,IF(AC110=AK109,AL109,IF(AC110=AK110,AL110,IF(AC110=AK111,AL111," ")))))))</f>
        <v>Three</v>
      </c>
      <c r="AF110" s="83" t="str">
        <f>IF(AB110=1," ",IF(AC110=AK112,AL112,IF(AC110=AK113,AL113,IF(AC110=AK114,AL114," "))))</f>
        <v xml:space="preserve"> </v>
      </c>
      <c r="AG110" s="83" t="str">
        <f>IF(AB110=0," ",IF(AB110&gt;1," ",IF(AC110=AK107,AL117,IF(AC110=AK108,AL118,IF(AC110=AK109,AL119,IF(AC110=AK110,AL120,IF(AC110=AK111,AL121,IF(AC110=AK112,AL122," "))))))))</f>
        <v xml:space="preserve"> </v>
      </c>
      <c r="AH110" s="83" t="str">
        <f>IF(AB110=0," ",IF(AB110&gt;1," ",IF(AC110=AK113,AL123,IF(AC110=AK114,AL124,IF(AC110=AK106,AL116,IF(AC110=0,AL115," "))))))</f>
        <v xml:space="preserve"> </v>
      </c>
      <c r="AI110" s="83"/>
      <c r="AJ110" s="83"/>
      <c r="AK110" s="83">
        <v>5</v>
      </c>
      <c r="AL110" s="83" t="s">
        <v>46</v>
      </c>
      <c r="AM110" s="83" t="s">
        <v>47</v>
      </c>
    </row>
    <row r="111" spans="18:60" hidden="1">
      <c r="R111" s="41"/>
      <c r="S111" s="41"/>
      <c r="T111" s="41"/>
      <c r="U111" s="41"/>
      <c r="X111" s="83"/>
      <c r="Y111" s="83"/>
      <c r="Z111" s="83"/>
      <c r="AA111" s="83"/>
      <c r="AB111" s="83">
        <f>AB110</f>
        <v>2</v>
      </c>
      <c r="AC111" s="83">
        <f>AC110</f>
        <v>3</v>
      </c>
      <c r="AD111" s="83"/>
      <c r="AE111" s="83"/>
      <c r="AF111" s="83"/>
      <c r="AG111" s="83"/>
      <c r="AH111" s="83"/>
      <c r="AI111" s="83"/>
      <c r="AJ111" s="83"/>
      <c r="AK111" s="83">
        <v>6</v>
      </c>
      <c r="AL111" s="83" t="s">
        <v>48</v>
      </c>
      <c r="AM111" s="83" t="s">
        <v>49</v>
      </c>
    </row>
    <row r="112" spans="18:60" hidden="1">
      <c r="R112" s="41"/>
      <c r="S112" s="41"/>
      <c r="T112" s="41"/>
      <c r="U112" s="41"/>
      <c r="X112" s="83"/>
      <c r="Y112" s="83"/>
      <c r="Z112" s="83"/>
      <c r="AA112" s="83"/>
      <c r="AB112" s="83"/>
      <c r="AC112" s="83"/>
      <c r="AD112" s="83"/>
      <c r="AE112" s="83"/>
      <c r="AF112" s="83"/>
      <c r="AG112" s="83"/>
      <c r="AH112" s="83"/>
      <c r="AI112" s="83"/>
      <c r="AJ112" s="83"/>
      <c r="AK112" s="83">
        <v>7</v>
      </c>
      <c r="AL112" s="83" t="s">
        <v>50</v>
      </c>
      <c r="AM112" s="83" t="s">
        <v>51</v>
      </c>
    </row>
    <row r="113" spans="18:39" hidden="1">
      <c r="R113" s="41"/>
      <c r="S113" s="41"/>
      <c r="T113" s="41"/>
      <c r="U113" s="41"/>
      <c r="X113" s="83"/>
      <c r="Y113" s="83"/>
      <c r="Z113" s="83"/>
      <c r="AA113" s="83"/>
      <c r="AB113" s="83"/>
      <c r="AC113" s="83"/>
      <c r="AD113" s="83"/>
      <c r="AE113" s="83"/>
      <c r="AF113" s="83"/>
      <c r="AG113" s="83"/>
      <c r="AH113" s="83"/>
      <c r="AI113" s="83"/>
      <c r="AJ113" s="83"/>
      <c r="AK113" s="83">
        <v>8</v>
      </c>
      <c r="AL113" s="83" t="s">
        <v>52</v>
      </c>
      <c r="AM113" s="83" t="s">
        <v>53</v>
      </c>
    </row>
    <row r="114" spans="18:39" hidden="1">
      <c r="R114" s="41"/>
      <c r="S114" s="41"/>
      <c r="T114" s="41"/>
      <c r="U114" s="41"/>
      <c r="X114" s="83" t="str">
        <f>TRIM(AD107&amp;" "&amp;AE107&amp;" "&amp;AF107&amp;" "&amp;AG107&amp;" "&amp;AH107&amp;" "&amp;AI107&amp;" "&amp;AJ107)</f>
        <v/>
      </c>
      <c r="Y114" s="83"/>
      <c r="Z114" s="83"/>
      <c r="AA114" s="83"/>
      <c r="AB114" s="83"/>
      <c r="AC114" s="83"/>
      <c r="AD114" s="83"/>
      <c r="AE114" s="83"/>
      <c r="AF114" s="83"/>
      <c r="AG114" s="83"/>
      <c r="AH114" s="83"/>
      <c r="AI114" s="83"/>
      <c r="AJ114" s="83"/>
      <c r="AK114" s="83">
        <v>9</v>
      </c>
      <c r="AL114" s="83" t="s">
        <v>54</v>
      </c>
      <c r="AM114" s="83" t="s">
        <v>55</v>
      </c>
    </row>
    <row r="115" spans="18:39" hidden="1">
      <c r="R115" s="41"/>
      <c r="S115" s="41"/>
      <c r="T115" s="41"/>
      <c r="U115" s="41"/>
      <c r="X115" s="83" t="str">
        <f>TRIM(AD108&amp;" "&amp;AE108&amp;" "&amp;AF108&amp;" "&amp;AG108&amp;" "&amp;AH108&amp;" "&amp;AI108&amp;" "&amp;AJ108)</f>
        <v/>
      </c>
      <c r="Y115" s="83"/>
      <c r="Z115" s="83"/>
      <c r="AA115" s="83"/>
      <c r="AB115" s="83"/>
      <c r="AC115" s="83"/>
      <c r="AD115" s="83"/>
      <c r="AE115" s="83"/>
      <c r="AF115" s="83"/>
      <c r="AG115" s="83"/>
      <c r="AH115" s="83"/>
      <c r="AI115" s="83"/>
      <c r="AJ115" s="83"/>
      <c r="AK115" s="83">
        <v>10</v>
      </c>
      <c r="AL115" s="83" t="s">
        <v>56</v>
      </c>
      <c r="AM115" s="83"/>
    </row>
    <row r="116" spans="18:39" hidden="1">
      <c r="R116" s="41"/>
      <c r="S116" s="41"/>
      <c r="T116" s="41"/>
      <c r="U116" s="41"/>
      <c r="X116" s="83" t="str">
        <f>TRIM(AD109&amp;" "&amp;AE109&amp;" "&amp;AF109&amp;" "&amp;AG109&amp;" "&amp;AH109&amp;" "&amp;AI109&amp;" "&amp;AJ109)</f>
        <v>Six hundred</v>
      </c>
      <c r="Y116" s="83"/>
      <c r="Z116" s="83"/>
      <c r="AA116" s="83"/>
      <c r="AB116" s="83"/>
      <c r="AC116" s="83"/>
      <c r="AD116" s="83"/>
      <c r="AE116" s="83"/>
      <c r="AF116" s="83"/>
      <c r="AG116" s="83"/>
      <c r="AH116" s="83"/>
      <c r="AI116" s="83"/>
      <c r="AJ116" s="83"/>
      <c r="AK116" s="83">
        <v>11</v>
      </c>
      <c r="AL116" s="83" t="s">
        <v>57</v>
      </c>
      <c r="AM116" s="83"/>
    </row>
    <row r="117" spans="18:39" hidden="1">
      <c r="R117" s="41"/>
      <c r="S117" s="41"/>
      <c r="T117" s="41"/>
      <c r="U117" s="41"/>
      <c r="X117" s="83" t="str">
        <f>TRIM(AD110&amp;" "&amp;AE110&amp;" "&amp;AF110&amp;" "&amp;AG110&amp;" "&amp;AH110)</f>
        <v>Twenty Three</v>
      </c>
      <c r="Y117" s="83"/>
      <c r="Z117" s="83"/>
      <c r="AA117" s="83"/>
      <c r="AB117" s="83"/>
      <c r="AC117" s="83"/>
      <c r="AD117" s="83"/>
      <c r="AE117" s="83"/>
      <c r="AF117" s="83"/>
      <c r="AG117" s="83"/>
      <c r="AH117" s="83"/>
      <c r="AI117" s="83"/>
      <c r="AJ117" s="83"/>
      <c r="AK117" s="83">
        <v>12</v>
      </c>
      <c r="AL117" s="83" t="s">
        <v>58</v>
      </c>
      <c r="AM117" s="83"/>
    </row>
    <row r="118" spans="18:39" hidden="1">
      <c r="R118" s="41"/>
      <c r="S118" s="41"/>
      <c r="T118" s="41"/>
      <c r="U118" s="41"/>
      <c r="X118" s="83" t="str">
        <f>IF(X106&gt;0,TRIM(X114&amp;" "&amp;X115&amp;" "&amp;X116&amp;" "&amp;X117)&amp;" only","Zero only")</f>
        <v>Six hundred Twenty Three only</v>
      </c>
      <c r="Y118" s="83"/>
      <c r="Z118" s="83"/>
      <c r="AA118" s="83"/>
      <c r="AB118" s="83"/>
      <c r="AC118" s="83"/>
      <c r="AD118" s="83"/>
      <c r="AE118" s="83"/>
      <c r="AF118" s="83"/>
      <c r="AG118" s="83"/>
      <c r="AH118" s="83"/>
      <c r="AI118" s="83"/>
      <c r="AJ118" s="83"/>
      <c r="AK118" s="83">
        <v>13</v>
      </c>
      <c r="AL118" s="83" t="s">
        <v>59</v>
      </c>
      <c r="AM118" s="83"/>
    </row>
    <row r="119" spans="18:39" hidden="1">
      <c r="R119" s="41"/>
      <c r="S119" s="41"/>
      <c r="T119" s="41"/>
      <c r="U119" s="41"/>
      <c r="X119" s="83"/>
      <c r="Y119" s="83"/>
      <c r="Z119" s="83"/>
      <c r="AA119" s="83"/>
      <c r="AB119" s="83"/>
      <c r="AC119" s="83"/>
      <c r="AD119" s="83"/>
      <c r="AE119" s="83"/>
      <c r="AF119" s="83"/>
      <c r="AG119" s="83"/>
      <c r="AH119" s="83"/>
      <c r="AI119" s="83"/>
      <c r="AJ119" s="83"/>
      <c r="AK119" s="83">
        <v>14</v>
      </c>
      <c r="AL119" s="83" t="s">
        <v>60</v>
      </c>
      <c r="AM119" s="83"/>
    </row>
    <row r="120" spans="18:39" hidden="1">
      <c r="R120" s="41"/>
      <c r="S120" s="41"/>
      <c r="T120" s="41"/>
      <c r="U120" s="41"/>
      <c r="X120" s="83"/>
      <c r="Y120" s="83"/>
      <c r="Z120" s="83"/>
      <c r="AA120" s="83"/>
      <c r="AB120" s="83"/>
      <c r="AC120" s="83"/>
      <c r="AD120" s="83"/>
      <c r="AE120" s="83"/>
      <c r="AF120" s="83"/>
      <c r="AG120" s="83"/>
      <c r="AH120" s="83"/>
      <c r="AI120" s="83"/>
      <c r="AJ120" s="83"/>
      <c r="AK120" s="83">
        <v>15</v>
      </c>
      <c r="AL120" s="83" t="s">
        <v>61</v>
      </c>
      <c r="AM120" s="83"/>
    </row>
    <row r="121" spans="18:39" hidden="1">
      <c r="R121" s="41"/>
      <c r="S121" s="41"/>
      <c r="T121" s="41"/>
      <c r="U121" s="41"/>
      <c r="X121" s="83"/>
      <c r="Y121" s="83"/>
      <c r="Z121" s="83"/>
      <c r="AA121" s="83"/>
      <c r="AB121" s="83"/>
      <c r="AC121" s="83"/>
      <c r="AD121" s="83"/>
      <c r="AE121" s="83"/>
      <c r="AF121" s="83"/>
      <c r="AG121" s="83"/>
      <c r="AH121" s="83"/>
      <c r="AI121" s="83"/>
      <c r="AJ121" s="83"/>
      <c r="AK121" s="83">
        <v>16</v>
      </c>
      <c r="AL121" s="83" t="s">
        <v>62</v>
      </c>
      <c r="AM121" s="83"/>
    </row>
    <row r="122" spans="18:39" hidden="1">
      <c r="R122" s="41"/>
      <c r="S122" s="41"/>
      <c r="T122" s="41"/>
      <c r="U122" s="41"/>
      <c r="X122" s="83"/>
      <c r="Y122" s="83"/>
      <c r="Z122" s="83"/>
      <c r="AA122" s="83"/>
      <c r="AB122" s="83"/>
      <c r="AC122" s="83"/>
      <c r="AD122" s="83"/>
      <c r="AE122" s="83"/>
      <c r="AF122" s="83"/>
      <c r="AG122" s="83"/>
      <c r="AH122" s="83"/>
      <c r="AI122" s="83"/>
      <c r="AJ122" s="83"/>
      <c r="AK122" s="83">
        <v>17</v>
      </c>
      <c r="AL122" s="83" t="s">
        <v>63</v>
      </c>
      <c r="AM122" s="83"/>
    </row>
    <row r="123" spans="18:39" hidden="1">
      <c r="R123" s="41"/>
      <c r="S123" s="41"/>
      <c r="T123" s="41"/>
      <c r="U123" s="41"/>
      <c r="X123" s="83"/>
      <c r="Y123" s="83"/>
      <c r="Z123" s="83"/>
      <c r="AA123" s="83"/>
      <c r="AB123" s="83"/>
      <c r="AC123" s="83"/>
      <c r="AD123" s="83"/>
      <c r="AE123" s="83"/>
      <c r="AF123" s="83"/>
      <c r="AG123" s="83"/>
      <c r="AH123" s="83"/>
      <c r="AI123" s="83"/>
      <c r="AJ123" s="83"/>
      <c r="AK123" s="83">
        <v>18</v>
      </c>
      <c r="AL123" s="83" t="s">
        <v>64</v>
      </c>
      <c r="AM123" s="83"/>
    </row>
    <row r="124" spans="18:39" hidden="1">
      <c r="R124" s="41"/>
      <c r="S124" s="41"/>
      <c r="T124" s="41"/>
      <c r="U124" s="41"/>
      <c r="X124" s="83"/>
      <c r="Y124" s="83"/>
      <c r="Z124" s="83"/>
      <c r="AA124" s="83"/>
      <c r="AB124" s="83"/>
      <c r="AC124" s="83"/>
      <c r="AD124" s="83"/>
      <c r="AE124" s="83"/>
      <c r="AF124" s="83"/>
      <c r="AG124" s="83"/>
      <c r="AH124" s="83"/>
      <c r="AI124" s="83"/>
      <c r="AJ124" s="83"/>
      <c r="AK124" s="83">
        <v>19</v>
      </c>
      <c r="AL124" s="83" t="s">
        <v>65</v>
      </c>
      <c r="AM124" s="83"/>
    </row>
    <row r="125" spans="18:39" hidden="1">
      <c r="R125" s="41"/>
      <c r="S125" s="41"/>
      <c r="T125" s="41"/>
      <c r="U125" s="41"/>
      <c r="X125" s="83"/>
      <c r="Y125" s="83"/>
      <c r="Z125" s="83"/>
      <c r="AA125" s="83"/>
      <c r="AB125" s="83"/>
      <c r="AC125" s="83"/>
      <c r="AD125" s="83"/>
      <c r="AE125" s="83"/>
      <c r="AF125" s="83"/>
      <c r="AG125" s="83"/>
      <c r="AH125" s="83"/>
      <c r="AI125" s="83"/>
      <c r="AJ125" s="83"/>
      <c r="AK125" s="83">
        <v>20</v>
      </c>
      <c r="AL125" s="83" t="s">
        <v>41</v>
      </c>
      <c r="AM125" s="83"/>
    </row>
    <row r="126" spans="18:39" hidden="1">
      <c r="R126" s="41"/>
      <c r="S126" s="41"/>
      <c r="T126" s="41"/>
      <c r="U126" s="41"/>
      <c r="X126" s="83"/>
      <c r="Y126" s="83"/>
      <c r="Z126" s="83"/>
      <c r="AA126" s="83"/>
      <c r="AB126" s="83"/>
      <c r="AC126" s="83"/>
      <c r="AD126" s="83"/>
      <c r="AE126" s="83"/>
      <c r="AF126" s="83"/>
      <c r="AG126" s="83"/>
      <c r="AH126" s="83"/>
      <c r="AI126" s="83"/>
      <c r="AJ126" s="83"/>
      <c r="AK126" s="83">
        <v>30</v>
      </c>
      <c r="AL126" s="83" t="s">
        <v>43</v>
      </c>
      <c r="AM126" s="83"/>
    </row>
    <row r="127" spans="18:39" hidden="1">
      <c r="R127" s="41"/>
      <c r="S127" s="41"/>
      <c r="T127" s="41"/>
      <c r="U127" s="41"/>
      <c r="X127" s="83"/>
      <c r="Y127" s="83"/>
      <c r="Z127" s="83"/>
      <c r="AA127" s="83"/>
      <c r="AB127" s="83"/>
      <c r="AC127" s="83"/>
      <c r="AD127" s="83"/>
      <c r="AE127" s="83"/>
      <c r="AF127" s="83"/>
      <c r="AG127" s="83"/>
      <c r="AH127" s="83"/>
      <c r="AI127" s="83"/>
      <c r="AJ127" s="83"/>
      <c r="AK127" s="83">
        <v>40</v>
      </c>
      <c r="AL127" s="83" t="s">
        <v>45</v>
      </c>
      <c r="AM127" s="83"/>
    </row>
    <row r="128" spans="18:39" hidden="1">
      <c r="R128" s="41"/>
      <c r="S128" s="41"/>
      <c r="T128" s="41"/>
      <c r="U128" s="41"/>
      <c r="X128" s="83"/>
      <c r="Y128" s="83"/>
      <c r="Z128" s="83"/>
      <c r="AA128" s="83"/>
      <c r="AB128" s="83"/>
      <c r="AC128" s="83"/>
      <c r="AD128" s="83"/>
      <c r="AE128" s="83"/>
      <c r="AF128" s="83"/>
      <c r="AG128" s="83"/>
      <c r="AH128" s="83"/>
      <c r="AI128" s="83"/>
      <c r="AJ128" s="83"/>
      <c r="AK128" s="83">
        <v>50</v>
      </c>
      <c r="AL128" s="83" t="s">
        <v>47</v>
      </c>
      <c r="AM128" s="83"/>
    </row>
    <row r="129" spans="18:39" hidden="1">
      <c r="R129" s="41"/>
      <c r="S129" s="41"/>
      <c r="T129" s="41"/>
      <c r="U129" s="41"/>
      <c r="X129" s="83"/>
      <c r="Y129" s="83"/>
      <c r="Z129" s="83"/>
      <c r="AA129" s="83"/>
      <c r="AB129" s="83"/>
      <c r="AC129" s="83"/>
      <c r="AD129" s="83"/>
      <c r="AE129" s="83"/>
      <c r="AF129" s="83"/>
      <c r="AG129" s="83"/>
      <c r="AH129" s="83"/>
      <c r="AI129" s="83"/>
      <c r="AJ129" s="83"/>
      <c r="AK129" s="83">
        <v>60</v>
      </c>
      <c r="AL129" s="83" t="s">
        <v>49</v>
      </c>
      <c r="AM129" s="83"/>
    </row>
    <row r="130" spans="18:39" hidden="1">
      <c r="X130" s="83"/>
      <c r="Y130" s="83"/>
      <c r="Z130" s="83"/>
      <c r="AA130" s="83"/>
      <c r="AB130" s="83"/>
      <c r="AC130" s="83"/>
      <c r="AD130" s="83"/>
      <c r="AE130" s="83"/>
      <c r="AF130" s="83"/>
      <c r="AG130" s="83"/>
      <c r="AH130" s="83"/>
      <c r="AI130" s="83"/>
      <c r="AJ130" s="83"/>
      <c r="AK130" s="83">
        <v>70</v>
      </c>
      <c r="AL130" s="83" t="s">
        <v>51</v>
      </c>
      <c r="AM130" s="83"/>
    </row>
    <row r="131" spans="18:39" hidden="1">
      <c r="X131" s="83"/>
      <c r="Y131" s="83"/>
      <c r="Z131" s="83"/>
      <c r="AA131" s="83"/>
      <c r="AB131" s="83"/>
      <c r="AC131" s="83"/>
      <c r="AD131" s="83"/>
      <c r="AE131" s="83"/>
      <c r="AF131" s="83"/>
      <c r="AG131" s="83"/>
      <c r="AH131" s="83"/>
      <c r="AI131" s="83"/>
      <c r="AJ131" s="83"/>
      <c r="AK131" s="83">
        <v>80</v>
      </c>
      <c r="AL131" s="83" t="s">
        <v>53</v>
      </c>
      <c r="AM131" s="83"/>
    </row>
    <row r="132" spans="18:39" hidden="1">
      <c r="X132" s="83"/>
      <c r="Y132" s="83"/>
      <c r="Z132" s="83"/>
      <c r="AA132" s="83"/>
      <c r="AB132" s="83"/>
      <c r="AC132" s="83"/>
      <c r="AD132" s="83"/>
      <c r="AE132" s="83"/>
      <c r="AF132" s="83"/>
      <c r="AG132" s="83"/>
      <c r="AH132" s="83"/>
      <c r="AI132" s="83"/>
      <c r="AJ132" s="83"/>
      <c r="AK132" s="83">
        <v>90</v>
      </c>
      <c r="AL132" s="83" t="s">
        <v>55</v>
      </c>
      <c r="AM132" s="83"/>
    </row>
    <row r="133" spans="18:39" hidden="1">
      <c r="X133" s="41"/>
      <c r="Y133" s="41"/>
      <c r="Z133" s="41"/>
      <c r="AA133" s="41"/>
      <c r="AB133" s="41"/>
      <c r="AC133" s="41"/>
      <c r="AD133" s="41"/>
      <c r="AE133" s="41"/>
      <c r="AF133" s="41"/>
      <c r="AG133" s="41"/>
      <c r="AH133" s="41"/>
      <c r="AI133" s="41"/>
      <c r="AJ133" s="41"/>
    </row>
    <row r="134" spans="18:39" hidden="1">
      <c r="X134" s="41"/>
      <c r="Y134" s="41"/>
      <c r="Z134" s="41"/>
      <c r="AA134" s="41"/>
      <c r="AB134" s="41"/>
      <c r="AC134" s="41"/>
      <c r="AD134" s="41"/>
      <c r="AE134" s="41"/>
      <c r="AF134" s="41"/>
      <c r="AG134" s="41"/>
      <c r="AH134" s="41"/>
      <c r="AI134" s="41"/>
      <c r="AJ134" s="41"/>
    </row>
    <row r="135" spans="18:39" hidden="1">
      <c r="X135" s="41"/>
      <c r="Y135" s="41"/>
      <c r="Z135" s="41"/>
      <c r="AA135" s="41"/>
      <c r="AB135" s="41"/>
      <c r="AC135" s="41"/>
      <c r="AD135" s="41"/>
      <c r="AE135" s="41"/>
      <c r="AF135" s="41"/>
      <c r="AG135" s="41"/>
      <c r="AH135" s="41"/>
      <c r="AI135" s="41"/>
      <c r="AJ135" s="41"/>
    </row>
    <row r="136" spans="18:39" hidden="1">
      <c r="AG136" s="14"/>
    </row>
    <row r="137" spans="18:39" hidden="1">
      <c r="X137" s="41"/>
      <c r="Y137" s="41"/>
      <c r="Z137" s="41"/>
      <c r="AA137" s="41"/>
      <c r="AB137" s="41"/>
      <c r="AC137" s="41"/>
      <c r="AD137" s="41"/>
      <c r="AE137" s="41"/>
      <c r="AF137" s="41"/>
      <c r="AG137" s="41"/>
      <c r="AH137" s="41"/>
      <c r="AI137" s="41"/>
      <c r="AJ137" s="41"/>
    </row>
    <row r="138" spans="18:39" hidden="1">
      <c r="X138" s="41"/>
      <c r="Y138" s="41"/>
      <c r="Z138" s="41"/>
      <c r="AA138" s="41"/>
      <c r="AB138" s="41"/>
      <c r="AC138" s="41"/>
      <c r="AD138" s="41"/>
      <c r="AE138" s="41"/>
      <c r="AF138" s="41"/>
      <c r="AG138" s="41"/>
      <c r="AH138" s="41"/>
      <c r="AI138" s="41"/>
      <c r="AJ138" s="41"/>
    </row>
    <row r="139" spans="18:39" hidden="1">
      <c r="X139" s="41"/>
      <c r="Y139" s="41"/>
      <c r="Z139" s="41"/>
      <c r="AA139" s="41"/>
      <c r="AB139" s="41"/>
      <c r="AC139" s="41"/>
      <c r="AD139" s="41"/>
      <c r="AE139" s="41"/>
      <c r="AF139" s="41"/>
      <c r="AG139" s="41"/>
      <c r="AH139" s="41"/>
      <c r="AI139" s="41"/>
      <c r="AJ139" s="41"/>
    </row>
    <row r="140" spans="18:39" hidden="1">
      <c r="X140" s="41"/>
      <c r="Y140" s="41"/>
      <c r="Z140" s="41"/>
      <c r="AA140" s="41"/>
      <c r="AB140" s="41"/>
      <c r="AC140" s="41"/>
      <c r="AD140" s="41"/>
      <c r="AE140" s="41"/>
      <c r="AF140" s="41"/>
      <c r="AG140" s="41"/>
      <c r="AH140" s="41"/>
      <c r="AI140" s="41"/>
      <c r="AJ140" s="41"/>
    </row>
    <row r="141" spans="18:39" hidden="1">
      <c r="X141" s="41"/>
      <c r="Y141" s="41"/>
      <c r="Z141" s="41"/>
      <c r="AA141" s="41"/>
      <c r="AB141" s="41"/>
      <c r="AC141" s="41"/>
      <c r="AD141" s="41"/>
      <c r="AE141" s="41"/>
      <c r="AF141" s="41"/>
      <c r="AG141" s="41"/>
      <c r="AH141" s="41"/>
      <c r="AI141" s="41"/>
      <c r="AJ141" s="41"/>
    </row>
    <row r="142" spans="18:39" hidden="1">
      <c r="X142" s="41"/>
      <c r="Y142" s="41"/>
      <c r="Z142" s="41"/>
      <c r="AA142" s="41"/>
      <c r="AB142" s="41"/>
      <c r="AC142" s="41"/>
      <c r="AD142" s="41"/>
      <c r="AE142" s="41"/>
      <c r="AF142" s="41"/>
      <c r="AG142" s="41"/>
      <c r="AH142" s="41"/>
      <c r="AI142" s="41"/>
      <c r="AJ142" s="41"/>
    </row>
    <row r="143" spans="18:39" hidden="1">
      <c r="X143" s="41"/>
      <c r="Y143" s="41"/>
      <c r="Z143" s="41"/>
      <c r="AA143" s="41"/>
      <c r="AB143" s="41"/>
      <c r="AC143" s="41"/>
      <c r="AD143" s="41"/>
      <c r="AE143" s="41"/>
      <c r="AF143" s="41"/>
      <c r="AG143" s="41"/>
      <c r="AH143" s="41"/>
      <c r="AI143" s="41"/>
      <c r="AJ143" s="41"/>
    </row>
    <row r="144" spans="18:39" hidden="1">
      <c r="X144" s="41"/>
      <c r="Y144" s="41"/>
      <c r="Z144" s="41"/>
      <c r="AA144" s="41"/>
      <c r="AB144" s="41"/>
      <c r="AC144" s="41"/>
      <c r="AD144" s="41"/>
      <c r="AE144" s="41"/>
      <c r="AF144" s="41"/>
      <c r="AG144" s="41"/>
      <c r="AH144" s="41"/>
      <c r="AI144" s="41"/>
      <c r="AJ144" s="41"/>
    </row>
    <row r="145" spans="24:36" hidden="1">
      <c r="X145" s="41"/>
      <c r="Y145" s="41"/>
      <c r="Z145" s="41"/>
      <c r="AA145" s="41"/>
      <c r="AB145" s="41"/>
      <c r="AC145" s="41"/>
      <c r="AD145" s="41"/>
      <c r="AE145" s="41"/>
      <c r="AF145" s="41"/>
      <c r="AG145" s="41"/>
      <c r="AH145" s="41"/>
      <c r="AI145" s="41"/>
      <c r="AJ145" s="41"/>
    </row>
    <row r="146" spans="24:36" hidden="1">
      <c r="X146" s="41"/>
      <c r="Y146" s="41"/>
      <c r="Z146" s="41"/>
      <c r="AA146" s="41"/>
      <c r="AB146" s="41"/>
      <c r="AC146" s="41"/>
      <c r="AD146" s="41"/>
      <c r="AE146" s="41"/>
      <c r="AF146" s="41"/>
      <c r="AG146" s="41"/>
      <c r="AH146" s="41"/>
      <c r="AI146" s="41"/>
      <c r="AJ146" s="41"/>
    </row>
    <row r="147" spans="24:36" hidden="1">
      <c r="X147" s="41"/>
      <c r="Y147" s="41"/>
      <c r="Z147" s="41"/>
      <c r="AA147" s="41"/>
      <c r="AB147" s="41"/>
      <c r="AC147" s="41"/>
      <c r="AD147" s="41"/>
      <c r="AE147" s="41"/>
      <c r="AF147" s="41"/>
      <c r="AG147" s="41"/>
      <c r="AH147" s="41"/>
      <c r="AI147" s="41"/>
      <c r="AJ147" s="41"/>
    </row>
    <row r="148" spans="24:36" hidden="1">
      <c r="X148" s="41"/>
      <c r="Y148" s="41"/>
      <c r="Z148" s="41"/>
      <c r="AA148" s="41"/>
      <c r="AB148" s="41"/>
      <c r="AC148" s="41"/>
      <c r="AD148" s="41"/>
      <c r="AE148" s="41"/>
      <c r="AF148" s="41"/>
      <c r="AG148" s="41"/>
      <c r="AH148" s="41"/>
      <c r="AI148" s="41"/>
      <c r="AJ148" s="41"/>
    </row>
    <row r="149" spans="24:36" hidden="1">
      <c r="X149" s="41"/>
      <c r="Y149" s="41"/>
      <c r="Z149" s="41"/>
      <c r="AA149" s="41"/>
      <c r="AB149" s="41"/>
      <c r="AC149" s="41"/>
      <c r="AD149" s="41"/>
      <c r="AE149" s="41"/>
      <c r="AF149" s="41"/>
      <c r="AG149" s="41"/>
      <c r="AH149" s="41"/>
      <c r="AI149" s="41"/>
      <c r="AJ149" s="41"/>
    </row>
    <row r="150" spans="24:36" hidden="1">
      <c r="X150" s="41"/>
      <c r="Y150" s="41"/>
      <c r="Z150" s="41"/>
      <c r="AA150" s="41"/>
      <c r="AB150" s="41"/>
      <c r="AC150" s="41"/>
      <c r="AD150" s="41"/>
      <c r="AE150" s="41"/>
      <c r="AF150" s="41"/>
      <c r="AG150" s="41"/>
      <c r="AH150" s="41"/>
      <c r="AI150" s="41"/>
      <c r="AJ150" s="41"/>
    </row>
    <row r="151" spans="24:36" hidden="1">
      <c r="X151" s="41"/>
      <c r="Y151" s="41"/>
      <c r="Z151" s="41"/>
      <c r="AA151" s="41"/>
      <c r="AB151" s="41"/>
      <c r="AC151" s="41"/>
      <c r="AD151" s="41"/>
      <c r="AE151" s="41"/>
      <c r="AF151" s="41"/>
      <c r="AG151" s="41"/>
      <c r="AH151" s="41"/>
      <c r="AI151" s="41"/>
      <c r="AJ151" s="41"/>
    </row>
    <row r="152" spans="24:36" hidden="1">
      <c r="X152" s="41"/>
      <c r="Y152" s="41"/>
      <c r="Z152" s="41"/>
      <c r="AA152" s="41"/>
      <c r="AB152" s="41"/>
      <c r="AC152" s="41"/>
      <c r="AD152" s="41"/>
      <c r="AE152" s="41"/>
      <c r="AF152" s="41"/>
      <c r="AG152" s="41"/>
      <c r="AH152" s="41"/>
      <c r="AI152" s="41"/>
      <c r="AJ152" s="41"/>
    </row>
    <row r="153" spans="24:36" hidden="1">
      <c r="X153" s="41"/>
      <c r="Y153" s="41"/>
      <c r="Z153" s="41"/>
      <c r="AA153" s="41"/>
      <c r="AB153" s="41"/>
      <c r="AC153" s="41"/>
      <c r="AD153" s="41"/>
      <c r="AE153" s="41"/>
      <c r="AF153" s="41"/>
      <c r="AG153" s="41"/>
      <c r="AH153" s="41"/>
      <c r="AI153" s="41"/>
      <c r="AJ153" s="41"/>
    </row>
    <row r="154" spans="24:36" hidden="1">
      <c r="X154" s="41"/>
      <c r="Y154" s="41"/>
      <c r="Z154" s="41"/>
      <c r="AA154" s="41"/>
      <c r="AB154" s="41"/>
      <c r="AC154" s="41"/>
      <c r="AD154" s="41"/>
      <c r="AE154" s="41"/>
      <c r="AF154" s="41"/>
      <c r="AG154" s="41"/>
      <c r="AH154" s="41"/>
      <c r="AI154" s="41"/>
      <c r="AJ154" s="41"/>
    </row>
    <row r="155" spans="24:36" hidden="1">
      <c r="X155" s="41"/>
      <c r="Y155" s="41"/>
      <c r="Z155" s="41"/>
      <c r="AA155" s="41"/>
      <c r="AB155" s="41"/>
      <c r="AC155" s="41"/>
      <c r="AD155" s="41"/>
      <c r="AE155" s="41"/>
      <c r="AF155" s="41"/>
      <c r="AG155" s="41"/>
      <c r="AH155" s="41"/>
      <c r="AI155" s="41"/>
      <c r="AJ155" s="41"/>
    </row>
    <row r="156" spans="24:36" hidden="1">
      <c r="X156" s="41"/>
      <c r="Y156" s="41"/>
      <c r="Z156" s="41"/>
      <c r="AA156" s="41"/>
      <c r="AB156" s="41"/>
      <c r="AC156" s="41"/>
      <c r="AD156" s="41"/>
      <c r="AE156" s="41"/>
      <c r="AF156" s="41"/>
      <c r="AG156" s="41"/>
      <c r="AH156" s="41"/>
      <c r="AI156" s="41"/>
      <c r="AJ156" s="41"/>
    </row>
    <row r="157" spans="24:36" hidden="1">
      <c r="X157" s="41"/>
      <c r="Y157" s="41"/>
      <c r="Z157" s="41"/>
      <c r="AA157" s="41"/>
      <c r="AB157" s="41"/>
      <c r="AC157" s="41"/>
      <c r="AD157" s="41"/>
      <c r="AE157" s="41"/>
      <c r="AF157" s="41"/>
      <c r="AG157" s="41"/>
      <c r="AH157" s="41"/>
      <c r="AI157" s="41"/>
      <c r="AJ157" s="41"/>
    </row>
    <row r="158" spans="24:36" hidden="1">
      <c r="X158" s="41"/>
      <c r="Y158" s="41"/>
      <c r="Z158" s="41"/>
      <c r="AA158" s="41"/>
      <c r="AB158" s="41"/>
      <c r="AC158" s="41"/>
      <c r="AD158" s="41"/>
      <c r="AE158" s="41"/>
      <c r="AF158" s="41"/>
      <c r="AG158" s="41"/>
      <c r="AH158" s="41"/>
      <c r="AI158" s="41"/>
      <c r="AJ158" s="41"/>
    </row>
    <row r="159" spans="24:36" hidden="1">
      <c r="X159" s="41"/>
      <c r="Y159" s="41"/>
      <c r="Z159" s="41"/>
      <c r="AA159" s="41"/>
      <c r="AB159" s="41"/>
      <c r="AC159" s="41"/>
      <c r="AD159" s="41"/>
      <c r="AE159" s="41"/>
      <c r="AF159" s="41"/>
      <c r="AG159" s="41"/>
      <c r="AH159" s="41"/>
      <c r="AI159" s="41"/>
      <c r="AJ159" s="41"/>
    </row>
    <row r="160" spans="24:36" hidden="1">
      <c r="X160" s="41"/>
      <c r="Y160" s="41"/>
      <c r="Z160" s="41"/>
      <c r="AA160" s="41"/>
      <c r="AB160" s="41"/>
      <c r="AC160" s="41"/>
      <c r="AD160" s="41"/>
      <c r="AE160" s="41"/>
      <c r="AF160" s="41"/>
      <c r="AG160" s="41"/>
      <c r="AH160" s="41"/>
      <c r="AI160" s="41"/>
      <c r="AJ160" s="41"/>
    </row>
    <row r="161" spans="24:36" hidden="1">
      <c r="X161" s="41"/>
      <c r="Y161" s="41"/>
      <c r="Z161" s="41"/>
      <c r="AA161" s="41"/>
      <c r="AB161" s="41"/>
      <c r="AC161" s="41"/>
      <c r="AD161" s="41"/>
      <c r="AE161" s="41"/>
      <c r="AF161" s="41"/>
      <c r="AG161" s="41"/>
      <c r="AH161" s="41"/>
      <c r="AI161" s="41"/>
      <c r="AJ161" s="41"/>
    </row>
    <row r="162" spans="24:36" hidden="1">
      <c r="X162" s="41"/>
      <c r="Y162" s="41"/>
      <c r="Z162" s="41"/>
      <c r="AA162" s="41"/>
      <c r="AB162" s="41"/>
      <c r="AC162" s="41"/>
      <c r="AD162" s="41"/>
      <c r="AE162" s="41"/>
      <c r="AF162" s="41"/>
      <c r="AG162" s="41"/>
      <c r="AH162" s="41"/>
      <c r="AI162" s="41"/>
      <c r="AJ162" s="41"/>
    </row>
    <row r="163" spans="24:36" hidden="1">
      <c r="X163" s="41"/>
      <c r="Y163" s="41"/>
      <c r="Z163" s="41"/>
      <c r="AA163" s="41"/>
      <c r="AB163" s="41"/>
      <c r="AC163" s="41"/>
      <c r="AD163" s="41"/>
      <c r="AE163" s="41"/>
      <c r="AF163" s="41"/>
      <c r="AG163" s="41"/>
      <c r="AH163" s="41"/>
      <c r="AI163" s="41"/>
      <c r="AJ163" s="41"/>
    </row>
    <row r="164" spans="24:36" hidden="1">
      <c r="AG164" s="14"/>
    </row>
    <row r="165" spans="24:36" hidden="1">
      <c r="AG165" s="14"/>
    </row>
    <row r="166" spans="24:36" hidden="1">
      <c r="X166" s="41"/>
      <c r="Y166" s="41"/>
      <c r="Z166" s="41"/>
      <c r="AA166" s="41"/>
      <c r="AB166" s="41"/>
      <c r="AC166" s="41"/>
      <c r="AD166" s="41"/>
      <c r="AE166" s="41"/>
      <c r="AF166" s="41"/>
      <c r="AG166" s="41"/>
      <c r="AH166" s="41"/>
      <c r="AI166" s="41"/>
      <c r="AJ166" s="41"/>
    </row>
    <row r="167" spans="24:36" hidden="1">
      <c r="X167" s="41"/>
      <c r="Y167" s="41"/>
      <c r="Z167" s="41"/>
      <c r="AA167" s="41"/>
      <c r="AB167" s="41"/>
      <c r="AC167" s="41"/>
      <c r="AD167" s="41"/>
      <c r="AE167" s="41"/>
      <c r="AF167" s="41"/>
      <c r="AG167" s="41"/>
      <c r="AH167" s="41"/>
      <c r="AI167" s="41"/>
      <c r="AJ167" s="41"/>
    </row>
    <row r="168" spans="24:36" hidden="1">
      <c r="X168" s="41"/>
      <c r="Y168" s="41"/>
      <c r="Z168" s="41"/>
      <c r="AA168" s="41"/>
      <c r="AB168" s="41"/>
      <c r="AC168" s="41"/>
      <c r="AD168" s="41"/>
      <c r="AE168" s="41"/>
      <c r="AF168" s="41"/>
      <c r="AG168" s="41"/>
      <c r="AH168" s="41"/>
      <c r="AI168" s="41"/>
      <c r="AJ168" s="41"/>
    </row>
    <row r="169" spans="24:36" hidden="1">
      <c r="X169" s="41"/>
      <c r="Y169" s="41"/>
      <c r="Z169" s="41"/>
      <c r="AA169" s="41"/>
      <c r="AB169" s="41"/>
      <c r="AC169" s="41"/>
      <c r="AD169" s="41"/>
      <c r="AE169" s="41"/>
      <c r="AF169" s="41"/>
      <c r="AG169" s="41"/>
      <c r="AH169" s="41"/>
      <c r="AI169" s="41"/>
      <c r="AJ169" s="41"/>
    </row>
    <row r="170" spans="24:36" hidden="1">
      <c r="X170" s="41"/>
      <c r="Y170" s="41"/>
      <c r="Z170" s="41"/>
      <c r="AA170" s="41"/>
      <c r="AB170" s="41"/>
      <c r="AC170" s="41"/>
      <c r="AD170" s="41"/>
      <c r="AE170" s="41"/>
      <c r="AF170" s="41"/>
      <c r="AG170" s="41"/>
      <c r="AH170" s="41"/>
      <c r="AI170" s="41"/>
      <c r="AJ170" s="41"/>
    </row>
    <row r="171" spans="24:36" hidden="1">
      <c r="X171" s="41"/>
      <c r="Y171" s="41"/>
      <c r="Z171" s="41"/>
      <c r="AA171" s="41"/>
      <c r="AB171" s="41"/>
      <c r="AC171" s="41"/>
      <c r="AD171" s="41"/>
      <c r="AE171" s="41"/>
      <c r="AF171" s="41"/>
      <c r="AG171" s="41"/>
      <c r="AH171" s="41"/>
      <c r="AI171" s="41"/>
      <c r="AJ171" s="41"/>
    </row>
    <row r="172" spans="24:36" hidden="1">
      <c r="X172" s="41"/>
      <c r="Y172" s="41"/>
      <c r="Z172" s="41"/>
      <c r="AA172" s="41"/>
      <c r="AB172" s="41"/>
      <c r="AC172" s="41"/>
      <c r="AD172" s="41"/>
      <c r="AE172" s="41"/>
      <c r="AF172" s="41"/>
      <c r="AG172" s="41"/>
      <c r="AH172" s="41"/>
      <c r="AI172" s="41"/>
      <c r="AJ172" s="41"/>
    </row>
    <row r="173" spans="24:36" hidden="1">
      <c r="X173" s="41"/>
      <c r="Y173" s="41"/>
      <c r="Z173" s="41"/>
      <c r="AA173" s="41"/>
      <c r="AB173" s="41"/>
      <c r="AC173" s="41"/>
      <c r="AD173" s="41"/>
      <c r="AE173" s="41"/>
      <c r="AF173" s="41"/>
      <c r="AG173" s="41"/>
      <c r="AH173" s="41"/>
      <c r="AI173" s="41"/>
      <c r="AJ173" s="41"/>
    </row>
    <row r="174" spans="24:36" hidden="1">
      <c r="X174" s="41"/>
      <c r="Y174" s="41"/>
      <c r="Z174" s="41"/>
      <c r="AA174" s="41"/>
      <c r="AB174" s="41"/>
      <c r="AC174" s="41"/>
      <c r="AD174" s="41"/>
      <c r="AE174" s="41"/>
      <c r="AF174" s="41"/>
      <c r="AG174" s="41"/>
      <c r="AH174" s="41"/>
      <c r="AI174" s="41"/>
      <c r="AJ174" s="41"/>
    </row>
    <row r="175" spans="24:36" hidden="1">
      <c r="X175" s="41"/>
      <c r="Y175" s="41"/>
      <c r="Z175" s="41"/>
      <c r="AA175" s="41"/>
      <c r="AB175" s="41"/>
      <c r="AC175" s="41"/>
      <c r="AD175" s="41"/>
      <c r="AE175" s="41"/>
      <c r="AF175" s="41"/>
      <c r="AG175" s="41"/>
      <c r="AH175" s="41"/>
      <c r="AI175" s="41"/>
      <c r="AJ175" s="41"/>
    </row>
    <row r="176" spans="24:36" hidden="1">
      <c r="X176" s="41"/>
      <c r="Y176" s="41"/>
      <c r="Z176" s="41"/>
      <c r="AA176" s="41"/>
      <c r="AB176" s="41"/>
      <c r="AC176" s="41"/>
      <c r="AD176" s="41"/>
      <c r="AE176" s="41"/>
      <c r="AF176" s="41"/>
      <c r="AG176" s="41"/>
      <c r="AH176" s="41"/>
      <c r="AI176" s="41"/>
      <c r="AJ176" s="41"/>
    </row>
    <row r="177" spans="24:36" hidden="1">
      <c r="X177" s="41"/>
      <c r="Y177" s="41"/>
      <c r="Z177" s="41"/>
      <c r="AA177" s="41"/>
      <c r="AB177" s="41"/>
      <c r="AC177" s="41"/>
      <c r="AD177" s="41"/>
      <c r="AE177" s="41"/>
      <c r="AF177" s="41"/>
      <c r="AG177" s="41"/>
      <c r="AH177" s="41"/>
      <c r="AI177" s="41"/>
      <c r="AJ177" s="41"/>
    </row>
    <row r="178" spans="24:36" hidden="1">
      <c r="X178" s="41"/>
      <c r="Y178" s="41"/>
      <c r="Z178" s="41"/>
      <c r="AA178" s="41"/>
      <c r="AB178" s="41"/>
      <c r="AC178" s="41"/>
      <c r="AD178" s="41"/>
      <c r="AE178" s="41"/>
      <c r="AF178" s="41"/>
      <c r="AG178" s="41"/>
      <c r="AH178" s="41"/>
      <c r="AI178" s="41"/>
      <c r="AJ178" s="41"/>
    </row>
    <row r="179" spans="24:36" hidden="1">
      <c r="X179" s="41"/>
      <c r="Y179" s="41"/>
      <c r="Z179" s="41"/>
      <c r="AA179" s="41"/>
      <c r="AB179" s="41"/>
      <c r="AC179" s="41"/>
      <c r="AD179" s="41"/>
      <c r="AE179" s="41"/>
      <c r="AF179" s="41"/>
      <c r="AG179" s="41"/>
      <c r="AH179" s="41"/>
      <c r="AI179" s="41"/>
      <c r="AJ179" s="41"/>
    </row>
    <row r="180" spans="24:36" hidden="1">
      <c r="X180" s="41"/>
      <c r="Y180" s="41"/>
      <c r="Z180" s="41"/>
      <c r="AA180" s="41"/>
      <c r="AB180" s="41"/>
      <c r="AC180" s="41"/>
      <c r="AD180" s="41"/>
      <c r="AE180" s="41"/>
      <c r="AF180" s="41"/>
      <c r="AG180" s="41"/>
      <c r="AH180" s="41"/>
      <c r="AI180" s="41"/>
      <c r="AJ180" s="41"/>
    </row>
    <row r="181" spans="24:36" hidden="1">
      <c r="X181" s="41"/>
      <c r="Y181" s="41"/>
      <c r="Z181" s="41"/>
      <c r="AA181" s="41"/>
      <c r="AB181" s="41"/>
      <c r="AC181" s="41"/>
      <c r="AD181" s="41"/>
      <c r="AE181" s="41"/>
      <c r="AF181" s="41"/>
      <c r="AG181" s="41"/>
      <c r="AH181" s="41"/>
      <c r="AI181" s="41"/>
      <c r="AJ181" s="41"/>
    </row>
    <row r="182" spans="24:36" hidden="1">
      <c r="X182" s="41"/>
      <c r="Y182" s="41"/>
      <c r="Z182" s="41"/>
      <c r="AA182" s="41"/>
      <c r="AB182" s="41"/>
      <c r="AC182" s="41"/>
      <c r="AD182" s="41"/>
      <c r="AE182" s="41"/>
      <c r="AF182" s="41"/>
      <c r="AG182" s="41"/>
      <c r="AH182" s="41"/>
      <c r="AI182" s="41"/>
      <c r="AJ182" s="41"/>
    </row>
    <row r="183" spans="24:36" hidden="1">
      <c r="X183" s="41"/>
      <c r="Y183" s="41"/>
      <c r="Z183" s="41"/>
      <c r="AA183" s="41"/>
      <c r="AB183" s="41"/>
      <c r="AC183" s="41"/>
      <c r="AD183" s="41"/>
      <c r="AE183" s="41"/>
      <c r="AF183" s="41"/>
      <c r="AG183" s="41"/>
      <c r="AH183" s="41"/>
      <c r="AI183" s="41"/>
      <c r="AJ183" s="41"/>
    </row>
    <row r="184" spans="24:36" hidden="1">
      <c r="X184" s="41"/>
      <c r="Y184" s="41"/>
      <c r="Z184" s="41"/>
      <c r="AA184" s="41"/>
      <c r="AB184" s="41"/>
      <c r="AC184" s="41"/>
      <c r="AD184" s="41"/>
      <c r="AE184" s="41"/>
      <c r="AF184" s="41"/>
      <c r="AG184" s="41"/>
      <c r="AH184" s="41"/>
      <c r="AI184" s="41"/>
      <c r="AJ184" s="41"/>
    </row>
    <row r="185" spans="24:36" hidden="1">
      <c r="X185" s="41"/>
      <c r="Y185" s="41"/>
      <c r="Z185" s="41"/>
      <c r="AA185" s="41"/>
      <c r="AB185" s="41"/>
      <c r="AC185" s="41"/>
      <c r="AD185" s="41"/>
      <c r="AE185" s="41"/>
      <c r="AF185" s="41"/>
      <c r="AG185" s="41"/>
      <c r="AH185" s="41"/>
      <c r="AI185" s="41"/>
      <c r="AJ185" s="41"/>
    </row>
    <row r="186" spans="24:36" hidden="1">
      <c r="X186" s="41"/>
      <c r="Y186" s="41"/>
      <c r="Z186" s="41"/>
      <c r="AA186" s="41"/>
      <c r="AB186" s="41"/>
      <c r="AC186" s="41"/>
      <c r="AD186" s="41"/>
      <c r="AE186" s="41"/>
      <c r="AF186" s="41"/>
      <c r="AG186" s="41"/>
      <c r="AH186" s="41"/>
      <c r="AI186" s="41"/>
      <c r="AJ186" s="41"/>
    </row>
    <row r="187" spans="24:36" hidden="1">
      <c r="X187" s="41"/>
      <c r="Y187" s="41"/>
      <c r="Z187" s="41"/>
      <c r="AA187" s="41"/>
      <c r="AB187" s="41"/>
      <c r="AC187" s="41"/>
      <c r="AD187" s="41"/>
      <c r="AE187" s="41"/>
      <c r="AF187" s="41"/>
      <c r="AG187" s="41"/>
      <c r="AH187" s="41"/>
      <c r="AI187" s="41"/>
      <c r="AJ187" s="41"/>
    </row>
    <row r="188" spans="24:36" hidden="1">
      <c r="X188" s="41"/>
      <c r="Y188" s="41"/>
      <c r="Z188" s="41"/>
      <c r="AA188" s="41"/>
      <c r="AB188" s="41"/>
      <c r="AC188" s="41"/>
      <c r="AD188" s="41"/>
      <c r="AE188" s="41"/>
      <c r="AF188" s="41"/>
      <c r="AG188" s="41"/>
      <c r="AH188" s="41"/>
      <c r="AI188" s="41"/>
      <c r="AJ188" s="41"/>
    </row>
    <row r="189" spans="24:36" hidden="1">
      <c r="X189" s="41"/>
      <c r="Y189" s="41"/>
      <c r="Z189" s="41"/>
      <c r="AA189" s="41"/>
      <c r="AB189" s="41"/>
      <c r="AC189" s="41"/>
      <c r="AD189" s="41"/>
      <c r="AE189" s="41"/>
      <c r="AF189" s="41"/>
      <c r="AG189" s="41"/>
      <c r="AH189" s="41"/>
      <c r="AI189" s="41"/>
      <c r="AJ189" s="41"/>
    </row>
    <row r="190" spans="24:36" hidden="1">
      <c r="X190" s="41"/>
      <c r="Y190" s="41"/>
      <c r="Z190" s="41"/>
      <c r="AA190" s="41"/>
      <c r="AB190" s="41"/>
      <c r="AC190" s="41"/>
      <c r="AD190" s="41"/>
      <c r="AE190" s="41"/>
      <c r="AF190" s="41"/>
      <c r="AG190" s="41"/>
      <c r="AH190" s="41"/>
      <c r="AI190" s="41"/>
      <c r="AJ190" s="41"/>
    </row>
    <row r="191" spans="24:36" hidden="1">
      <c r="X191" s="41"/>
      <c r="Y191" s="41"/>
      <c r="Z191" s="41"/>
      <c r="AA191" s="41"/>
      <c r="AB191" s="41"/>
      <c r="AC191" s="41"/>
      <c r="AD191" s="41"/>
      <c r="AE191" s="41"/>
      <c r="AF191" s="41"/>
      <c r="AG191" s="41"/>
      <c r="AH191" s="41"/>
      <c r="AI191" s="41"/>
      <c r="AJ191" s="41"/>
    </row>
    <row r="192" spans="24:36" hidden="1">
      <c r="X192" s="41"/>
      <c r="Y192" s="41"/>
      <c r="Z192" s="41"/>
      <c r="AA192" s="41"/>
      <c r="AB192" s="41"/>
      <c r="AC192" s="41"/>
      <c r="AD192" s="41"/>
      <c r="AE192" s="41"/>
      <c r="AF192" s="41"/>
      <c r="AG192" s="41"/>
      <c r="AH192" s="41"/>
      <c r="AI192" s="41"/>
      <c r="AJ192" s="41"/>
    </row>
    <row r="193" spans="33:33" hidden="1">
      <c r="AG193" s="14"/>
    </row>
    <row r="194" spans="33:33" hidden="1">
      <c r="AG194" s="14"/>
    </row>
    <row r="195" spans="33:33" hidden="1">
      <c r="AG195" s="14"/>
    </row>
    <row r="196" spans="33:33" hidden="1">
      <c r="AG196" s="14"/>
    </row>
    <row r="197" spans="33:33" hidden="1">
      <c r="AG197" s="14"/>
    </row>
    <row r="198" spans="33:33" hidden="1">
      <c r="AG198" s="14"/>
    </row>
    <row r="199" spans="33:33" hidden="1">
      <c r="AG199" s="14"/>
    </row>
    <row r="200" spans="33:33" hidden="1">
      <c r="AG200" s="14"/>
    </row>
    <row r="201" spans="33:33" hidden="1">
      <c r="AG201" s="14"/>
    </row>
    <row r="202" spans="33:33" hidden="1">
      <c r="AG202" s="14"/>
    </row>
    <row r="203" spans="33:33" hidden="1">
      <c r="AG203" s="14"/>
    </row>
    <row r="204" spans="33:33" hidden="1">
      <c r="AG204" s="14"/>
    </row>
    <row r="205" spans="33:33" hidden="1">
      <c r="AG205" s="14"/>
    </row>
    <row r="206" spans="33:33" hidden="1">
      <c r="AG206" s="14"/>
    </row>
    <row r="207" spans="33:33" hidden="1">
      <c r="AG207" s="14"/>
    </row>
    <row r="208" spans="33:33" hidden="1">
      <c r="AG208" s="14"/>
    </row>
    <row r="209" spans="33:33" hidden="1">
      <c r="AG209" s="14"/>
    </row>
    <row r="210" spans="33:33" hidden="1">
      <c r="AG210" s="14"/>
    </row>
    <row r="211" spans="33:33" hidden="1">
      <c r="AG211" s="14"/>
    </row>
    <row r="212" spans="33:33" hidden="1">
      <c r="AG212" s="14"/>
    </row>
    <row r="213" spans="33:33" hidden="1">
      <c r="AG213" s="14"/>
    </row>
    <row r="214" spans="33:33" hidden="1">
      <c r="AG214" s="14"/>
    </row>
    <row r="215" spans="33:33" hidden="1">
      <c r="AG215" s="14"/>
    </row>
    <row r="216" spans="33:33" hidden="1">
      <c r="AG216" s="14"/>
    </row>
    <row r="217" spans="33:33" hidden="1">
      <c r="AG217" s="14"/>
    </row>
    <row r="218" spans="33:33" hidden="1">
      <c r="AG218" s="14"/>
    </row>
    <row r="219" spans="33:33" hidden="1">
      <c r="AG219" s="14"/>
    </row>
    <row r="220" spans="33:33" hidden="1">
      <c r="AG220" s="14"/>
    </row>
    <row r="221" spans="33:33" hidden="1">
      <c r="AG221" s="14"/>
    </row>
    <row r="222" spans="33:33" hidden="1">
      <c r="AG222" s="14"/>
    </row>
    <row r="223" spans="33:33" hidden="1">
      <c r="AG223" s="14"/>
    </row>
    <row r="224" spans="33:33" hidden="1">
      <c r="AG224" s="14"/>
    </row>
    <row r="225" spans="33:33" hidden="1">
      <c r="AG225" s="14"/>
    </row>
    <row r="226" spans="33:33" hidden="1">
      <c r="AG226" s="14"/>
    </row>
    <row r="227" spans="33:33" hidden="1">
      <c r="AG227" s="14"/>
    </row>
    <row r="228" spans="33:33" hidden="1">
      <c r="AG228" s="14"/>
    </row>
    <row r="229" spans="33:33" hidden="1">
      <c r="AG229" s="14"/>
    </row>
    <row r="230" spans="33:33" hidden="1">
      <c r="AG230" s="14"/>
    </row>
    <row r="231" spans="33:33" hidden="1">
      <c r="AG231" s="14"/>
    </row>
    <row r="232" spans="33:33" hidden="1">
      <c r="AG232" s="14"/>
    </row>
    <row r="233" spans="33:33" hidden="1">
      <c r="AG233" s="14"/>
    </row>
    <row r="234" spans="33:33" hidden="1">
      <c r="AG234" s="14"/>
    </row>
    <row r="235" spans="33:33" hidden="1">
      <c r="AG235" s="14"/>
    </row>
    <row r="236" spans="33:33" hidden="1">
      <c r="AG236" s="14"/>
    </row>
    <row r="237" spans="33:33" hidden="1">
      <c r="AG237" s="14"/>
    </row>
    <row r="238" spans="33:33" hidden="1">
      <c r="AG238" s="14"/>
    </row>
    <row r="239" spans="33:33" hidden="1">
      <c r="AG239" s="14"/>
    </row>
    <row r="240" spans="33:33" hidden="1">
      <c r="AG240" s="14"/>
    </row>
    <row r="241" spans="33:33" hidden="1">
      <c r="AG241" s="14"/>
    </row>
    <row r="242" spans="33:33" hidden="1">
      <c r="AG242" s="14"/>
    </row>
    <row r="243" spans="33:33" hidden="1">
      <c r="AG243" s="14"/>
    </row>
    <row r="244" spans="33:33" hidden="1">
      <c r="AG244" s="14"/>
    </row>
    <row r="245" spans="33:33" hidden="1">
      <c r="AG245" s="14"/>
    </row>
    <row r="246" spans="33:33" hidden="1">
      <c r="AG246" s="14"/>
    </row>
    <row r="247" spans="33:33" hidden="1">
      <c r="AG247" s="14"/>
    </row>
    <row r="248" spans="33:33" hidden="1">
      <c r="AG248" s="14"/>
    </row>
    <row r="249" spans="33:33" hidden="1">
      <c r="AG249" s="14"/>
    </row>
    <row r="250" spans="33:33" hidden="1">
      <c r="AG250" s="14"/>
    </row>
    <row r="251" spans="33:33" hidden="1">
      <c r="AG251" s="14"/>
    </row>
    <row r="252" spans="33:33" hidden="1">
      <c r="AG252" s="14"/>
    </row>
    <row r="253" spans="33:33" hidden="1">
      <c r="AG253" s="14"/>
    </row>
    <row r="254" spans="33:33" hidden="1">
      <c r="AG254" s="14"/>
    </row>
    <row r="255" spans="33:33" hidden="1">
      <c r="AG255" s="14"/>
    </row>
    <row r="256" spans="33:33" hidden="1">
      <c r="AG256" s="14"/>
    </row>
    <row r="257" spans="33:33" hidden="1">
      <c r="AG257" s="14"/>
    </row>
    <row r="258" spans="33:33" hidden="1">
      <c r="AG258" s="14"/>
    </row>
    <row r="259" spans="33:33" hidden="1">
      <c r="AG259" s="14"/>
    </row>
    <row r="260" spans="33:33" hidden="1">
      <c r="AG260" s="14"/>
    </row>
    <row r="261" spans="33:33" hidden="1">
      <c r="AG261" s="14"/>
    </row>
    <row r="262" spans="33:33" hidden="1">
      <c r="AG262" s="14"/>
    </row>
    <row r="263" spans="33:33" hidden="1">
      <c r="AG263" s="14"/>
    </row>
    <row r="264" spans="33:33" hidden="1">
      <c r="AG264" s="14"/>
    </row>
    <row r="265" spans="33:33" hidden="1">
      <c r="AG265" s="14"/>
    </row>
    <row r="266" spans="33:33" hidden="1">
      <c r="AG266" s="14"/>
    </row>
    <row r="267" spans="33:33" hidden="1">
      <c r="AG267" s="14"/>
    </row>
    <row r="268" spans="33:33" hidden="1">
      <c r="AG268" s="14"/>
    </row>
    <row r="269" spans="33:33" hidden="1">
      <c r="AG269" s="14"/>
    </row>
    <row r="270" spans="33:33" hidden="1">
      <c r="AG270" s="14"/>
    </row>
    <row r="271" spans="33:33" hidden="1">
      <c r="AG271" s="14"/>
    </row>
    <row r="272" spans="33:33" hidden="1">
      <c r="AG272" s="14"/>
    </row>
    <row r="273" spans="33:33" hidden="1">
      <c r="AG273" s="14"/>
    </row>
    <row r="274" spans="33:33" hidden="1">
      <c r="AG274" s="14"/>
    </row>
    <row r="275" spans="33:33" hidden="1">
      <c r="AG275" s="14"/>
    </row>
    <row r="276" spans="33:33" hidden="1">
      <c r="AG276" s="14"/>
    </row>
    <row r="277" spans="33:33" hidden="1">
      <c r="AG277" s="14"/>
    </row>
    <row r="278" spans="33:33" hidden="1">
      <c r="AG278" s="14"/>
    </row>
    <row r="279" spans="33:33" hidden="1">
      <c r="AG279" s="14"/>
    </row>
    <row r="280" spans="33:33" hidden="1">
      <c r="AG280" s="14"/>
    </row>
    <row r="281" spans="33:33" hidden="1">
      <c r="AG281" s="14"/>
    </row>
    <row r="282" spans="33:33" hidden="1">
      <c r="AG282" s="14"/>
    </row>
    <row r="283" spans="33:33" hidden="1">
      <c r="AG283" s="14"/>
    </row>
    <row r="284" spans="33:33" hidden="1">
      <c r="AG284" s="14"/>
    </row>
    <row r="285" spans="33:33" hidden="1">
      <c r="AG285" s="14"/>
    </row>
    <row r="286" spans="33:33" hidden="1">
      <c r="AG286" s="14"/>
    </row>
    <row r="287" spans="33:33" hidden="1">
      <c r="AG287" s="14"/>
    </row>
    <row r="288" spans="33:33" hidden="1">
      <c r="AG288" s="14"/>
    </row>
    <row r="289" spans="33:33" hidden="1">
      <c r="AG289" s="14"/>
    </row>
    <row r="290" spans="33:33" hidden="1">
      <c r="AG290" s="14"/>
    </row>
    <row r="291" spans="33:33" hidden="1">
      <c r="AG291" s="14"/>
    </row>
    <row r="292" spans="33:33" hidden="1">
      <c r="AG292" s="14"/>
    </row>
    <row r="293" spans="33:33" hidden="1">
      <c r="AG293" s="14"/>
    </row>
    <row r="294" spans="33:33" hidden="1">
      <c r="AG294" s="14"/>
    </row>
    <row r="295" spans="33:33" hidden="1">
      <c r="AG295" s="14"/>
    </row>
    <row r="296" spans="33:33" hidden="1">
      <c r="AG296" s="14"/>
    </row>
    <row r="297" spans="33:33" hidden="1">
      <c r="AG297" s="14"/>
    </row>
    <row r="298" spans="33:33" hidden="1">
      <c r="AG298" s="14"/>
    </row>
    <row r="299" spans="33:33" hidden="1">
      <c r="AG299" s="14"/>
    </row>
    <row r="300" spans="33:33" hidden="1">
      <c r="AG300" s="14"/>
    </row>
    <row r="301" spans="33:33" hidden="1">
      <c r="AG301" s="14"/>
    </row>
    <row r="302" spans="33:33" hidden="1">
      <c r="AG302" s="14"/>
    </row>
    <row r="303" spans="33:33" hidden="1">
      <c r="AG303" s="14"/>
    </row>
    <row r="304" spans="33:33" hidden="1">
      <c r="AG304" s="14"/>
    </row>
    <row r="305" spans="33:33" hidden="1">
      <c r="AG305" s="14"/>
    </row>
    <row r="306" spans="33:33" hidden="1">
      <c r="AG306" s="14"/>
    </row>
    <row r="307" spans="33:33" hidden="1">
      <c r="AG307" s="14"/>
    </row>
    <row r="308" spans="33:33" hidden="1">
      <c r="AG308" s="14"/>
    </row>
    <row r="309" spans="33:33" hidden="1">
      <c r="AG309" s="14"/>
    </row>
    <row r="310" spans="33:33" hidden="1">
      <c r="AG310" s="14"/>
    </row>
    <row r="311" spans="33:33" hidden="1">
      <c r="AG311" s="14"/>
    </row>
    <row r="312" spans="33:33" hidden="1">
      <c r="AG312" s="14"/>
    </row>
    <row r="313" spans="33:33" hidden="1">
      <c r="AG313" s="14"/>
    </row>
    <row r="314" spans="33:33" hidden="1">
      <c r="AG314" s="14"/>
    </row>
    <row r="315" spans="33:33" hidden="1">
      <c r="AG315" s="14"/>
    </row>
    <row r="316" spans="33:33" hidden="1">
      <c r="AG316" s="14"/>
    </row>
    <row r="317" spans="33:33" hidden="1">
      <c r="AG317" s="14"/>
    </row>
    <row r="318" spans="33:33" hidden="1">
      <c r="AG318" s="14"/>
    </row>
    <row r="319" spans="33:33" hidden="1">
      <c r="AG319" s="14"/>
    </row>
    <row r="320" spans="33:33" hidden="1">
      <c r="AG320" s="14"/>
    </row>
    <row r="321" spans="33:33" hidden="1">
      <c r="AG321" s="14"/>
    </row>
    <row r="322" spans="33:33" hidden="1">
      <c r="AG322" s="14"/>
    </row>
    <row r="323" spans="33:33" hidden="1">
      <c r="AG323" s="14"/>
    </row>
    <row r="324" spans="33:33" hidden="1">
      <c r="AG324" s="14"/>
    </row>
  </sheetData>
  <sheetProtection password="D590" sheet="1" selectLockedCells="1"/>
  <mergeCells count="28">
    <mergeCell ref="B14:B36"/>
    <mergeCell ref="G32:I32"/>
    <mergeCell ref="C42:U42"/>
    <mergeCell ref="O46:T46"/>
    <mergeCell ref="J35:M35"/>
    <mergeCell ref="N19:N20"/>
    <mergeCell ref="F21:L21"/>
    <mergeCell ref="F23:L23"/>
    <mergeCell ref="C33:T33"/>
    <mergeCell ref="C39:T39"/>
    <mergeCell ref="C40:U40"/>
    <mergeCell ref="C41:U41"/>
    <mergeCell ref="X30:Z30"/>
    <mergeCell ref="P5:T5"/>
    <mergeCell ref="C3:T3"/>
    <mergeCell ref="C4:T4"/>
    <mergeCell ref="F25:L25"/>
    <mergeCell ref="O14:P14"/>
    <mergeCell ref="F19:L19"/>
    <mergeCell ref="F17:L17"/>
    <mergeCell ref="C2:T2"/>
    <mergeCell ref="N17:N18"/>
    <mergeCell ref="N15:N16"/>
    <mergeCell ref="E9:M9"/>
    <mergeCell ref="P11:T11"/>
    <mergeCell ref="J11:M11"/>
    <mergeCell ref="P8:Q8"/>
    <mergeCell ref="C15:E15"/>
  </mergeCells>
  <dataValidations count="1">
    <dataValidation type="list" allowBlank="1" showInputMessage="1" showErrorMessage="1" sqref="F65536:M65536">
      <formula1>"HEAD MASTER,HEAD MISTRESS,MANDAL EDUCATIONAL OFFICER"</formula1>
    </dataValidation>
  </dataValidations>
  <printOptions horizontalCentered="1"/>
  <pageMargins left="0.26" right="0.118110236220472" top="0.56999999999999995" bottom="0.39370078740157499" header="0.511811023622047" footer="0.511811023622047"/>
  <pageSetup paperSize="9" orientation="portrait" horizontalDpi="180" verticalDpi="180" r:id="rId1"/>
  <headerFooter alignWithMargins="0"/>
  <drawing r:id="rId2"/>
</worksheet>
</file>

<file path=xl/worksheets/sheet5.xml><?xml version="1.0" encoding="utf-8"?>
<worksheet xmlns="http://schemas.openxmlformats.org/spreadsheetml/2006/main" xmlns:r="http://schemas.openxmlformats.org/officeDocument/2006/relationships">
  <sheetPr codeName="Sheet6"/>
  <dimension ref="A1:K29"/>
  <sheetViews>
    <sheetView showGridLines="0" showRowColHeaders="0" workbookViewId="0">
      <selection activeCell="G9" sqref="G9"/>
    </sheetView>
  </sheetViews>
  <sheetFormatPr defaultColWidth="0" defaultRowHeight="15" zeroHeight="1"/>
  <cols>
    <col min="1" max="1" width="5.140625" style="98" customWidth="1"/>
    <col min="2" max="2" width="4" style="98" customWidth="1"/>
    <col min="3" max="3" width="21.28515625" style="98" customWidth="1"/>
    <col min="4" max="4" width="8" style="98" customWidth="1"/>
    <col min="5" max="5" width="9" style="98" customWidth="1"/>
    <col min="6" max="6" width="15" style="98" customWidth="1"/>
    <col min="7" max="7" width="13" style="98" customWidth="1"/>
    <col min="8" max="8" width="10.5703125" style="98" customWidth="1"/>
    <col min="9" max="9" width="9.140625" style="98" customWidth="1"/>
    <col min="10" max="10" width="5.140625" style="98" customWidth="1"/>
    <col min="11" max="11" width="13.28515625" style="252" customWidth="1"/>
    <col min="12" max="16384" width="0" style="98" hidden="1"/>
  </cols>
  <sheetData>
    <row r="1" spans="1:10" ht="21.75" customHeight="1">
      <c r="A1" s="266"/>
      <c r="B1" s="266"/>
      <c r="C1" s="266"/>
      <c r="D1" s="266"/>
      <c r="E1" s="266"/>
      <c r="F1" s="266"/>
      <c r="G1" s="266"/>
      <c r="H1" s="266"/>
      <c r="I1" s="266"/>
      <c r="J1" s="266"/>
    </row>
    <row r="2" spans="1:10">
      <c r="A2" s="266"/>
      <c r="B2" s="367" t="s">
        <v>81</v>
      </c>
      <c r="C2" s="369" t="s">
        <v>82</v>
      </c>
      <c r="D2" s="369" t="s">
        <v>83</v>
      </c>
      <c r="E2" s="369" t="s">
        <v>84</v>
      </c>
      <c r="F2" s="367" t="s">
        <v>85</v>
      </c>
      <c r="G2" s="367" t="s">
        <v>86</v>
      </c>
      <c r="H2" s="367"/>
      <c r="I2" s="364" t="s">
        <v>4</v>
      </c>
      <c r="J2" s="266"/>
    </row>
    <row r="3" spans="1:10" ht="46.5" customHeight="1">
      <c r="A3" s="266"/>
      <c r="B3" s="368" t="s">
        <v>81</v>
      </c>
      <c r="C3" s="369" t="s">
        <v>82</v>
      </c>
      <c r="D3" s="369" t="s">
        <v>83</v>
      </c>
      <c r="E3" s="369" t="s">
        <v>84</v>
      </c>
      <c r="F3" s="368" t="s">
        <v>85</v>
      </c>
      <c r="G3" s="136" t="s">
        <v>87</v>
      </c>
      <c r="H3" s="136" t="s">
        <v>88</v>
      </c>
      <c r="I3" s="364" t="s">
        <v>4</v>
      </c>
      <c r="J3" s="266"/>
    </row>
    <row r="4" spans="1:10">
      <c r="A4" s="266"/>
      <c r="B4" s="137" t="s">
        <v>89</v>
      </c>
      <c r="C4" s="138" t="s">
        <v>90</v>
      </c>
      <c r="D4" s="138" t="s">
        <v>91</v>
      </c>
      <c r="E4" s="138" t="s">
        <v>92</v>
      </c>
      <c r="F4" s="138" t="s">
        <v>93</v>
      </c>
      <c r="G4" s="138" t="s">
        <v>94</v>
      </c>
      <c r="H4" s="138" t="s">
        <v>95</v>
      </c>
      <c r="I4" s="138" t="s">
        <v>96</v>
      </c>
      <c r="J4" s="266"/>
    </row>
    <row r="5" spans="1:10" ht="83.25" customHeight="1">
      <c r="A5" s="266"/>
      <c r="B5" s="139">
        <v>1</v>
      </c>
      <c r="C5" s="370" t="str">
        <f>IF(Data!D7="Death Case",Data!D9&amp;", "&amp;Data!D10&amp;" of "&amp;Data!D4&amp;", "&amp;Data!D5,Data!D4&amp;", "&amp;Data!D5)&amp;" who is "&amp;IF(Data!D7="Retired Case","Retired","Died while in service")</f>
        <v>M. Subrahmanyam, Sr. Asst., who is Retired</v>
      </c>
      <c r="D5" s="370"/>
      <c r="E5" s="370"/>
      <c r="F5" s="373" t="str">
        <f ca="1">"Proceedings RC No."&amp;Data!D21&amp;" dated."&amp;Data!J22&amp;" of the "&amp;Data!D19&amp;", "&amp;Data!D20</f>
        <v>Proceedings RC No.   /2015 P2 dated.11-2-2026 of the District Forest Officer, Srikakulam</v>
      </c>
      <c r="G5" s="376">
        <f>'FBF Calculation Sheet'!C51</f>
        <v>622</v>
      </c>
      <c r="H5" s="370"/>
      <c r="I5" s="370"/>
      <c r="J5" s="266"/>
    </row>
    <row r="6" spans="1:10" ht="83.25" customHeight="1">
      <c r="A6" s="266"/>
      <c r="B6" s="140"/>
      <c r="C6" s="371"/>
      <c r="D6" s="371"/>
      <c r="E6" s="371"/>
      <c r="F6" s="374"/>
      <c r="G6" s="377"/>
      <c r="H6" s="371"/>
      <c r="I6" s="371"/>
      <c r="J6" s="266"/>
    </row>
    <row r="7" spans="1:10" ht="48" customHeight="1">
      <c r="A7" s="266"/>
      <c r="B7" s="140"/>
      <c r="C7" s="371"/>
      <c r="D7" s="371"/>
      <c r="E7" s="371"/>
      <c r="F7" s="374"/>
      <c r="G7" s="377"/>
      <c r="H7" s="371"/>
      <c r="I7" s="371"/>
      <c r="J7" s="266"/>
    </row>
    <row r="8" spans="1:10" ht="83.25" customHeight="1">
      <c r="A8" s="266"/>
      <c r="B8" s="140"/>
      <c r="C8" s="372"/>
      <c r="D8" s="372"/>
      <c r="E8" s="372"/>
      <c r="F8" s="375"/>
      <c r="G8" s="378"/>
      <c r="H8" s="372"/>
      <c r="I8" s="372"/>
      <c r="J8" s="266"/>
    </row>
    <row r="9" spans="1:10">
      <c r="A9" s="266"/>
      <c r="B9" s="141"/>
      <c r="C9" s="142" t="s">
        <v>8</v>
      </c>
      <c r="D9" s="141"/>
      <c r="E9" s="141"/>
      <c r="F9" s="141"/>
      <c r="G9" s="148">
        <f>G5</f>
        <v>622</v>
      </c>
      <c r="H9" s="141"/>
      <c r="I9" s="141"/>
      <c r="J9" s="266"/>
    </row>
    <row r="10" spans="1:10">
      <c r="A10" s="266"/>
      <c r="J10" s="266"/>
    </row>
    <row r="11" spans="1:10">
      <c r="A11" s="266"/>
      <c r="J11" s="266"/>
    </row>
    <row r="12" spans="1:10" ht="15.75">
      <c r="A12" s="266"/>
      <c r="G12" s="143" t="s">
        <v>15</v>
      </c>
      <c r="J12" s="266"/>
    </row>
    <row r="13" spans="1:10">
      <c r="A13" s="266"/>
      <c r="J13" s="266"/>
    </row>
    <row r="14" spans="1:10" ht="27" customHeight="1">
      <c r="A14" s="266"/>
      <c r="B14" s="144"/>
      <c r="C14" s="144" t="s">
        <v>103</v>
      </c>
      <c r="D14" s="144"/>
      <c r="E14" s="144"/>
      <c r="F14" s="145" t="str">
        <f>Data!D19&amp;", "&amp;Data!D20</f>
        <v>District Forest Officer, Srikakulam</v>
      </c>
      <c r="G14" s="145"/>
      <c r="H14" s="145"/>
      <c r="I14" s="145"/>
      <c r="J14" s="266"/>
    </row>
    <row r="15" spans="1:10">
      <c r="A15" s="266"/>
      <c r="B15" s="146"/>
      <c r="C15" s="146"/>
      <c r="D15" s="146"/>
      <c r="E15" s="146"/>
      <c r="F15" s="146"/>
      <c r="G15" s="146"/>
      <c r="H15" s="146"/>
      <c r="I15" s="146"/>
      <c r="J15" s="266"/>
    </row>
    <row r="16" spans="1:10">
      <c r="A16" s="266"/>
      <c r="C16" s="98" t="s">
        <v>102</v>
      </c>
      <c r="J16" s="266"/>
    </row>
    <row r="17" spans="1:10">
      <c r="A17" s="266"/>
      <c r="B17" s="147"/>
      <c r="C17" s="147"/>
      <c r="D17" s="147"/>
      <c r="E17" s="147"/>
      <c r="F17" s="147"/>
      <c r="G17" s="147"/>
      <c r="H17" s="147"/>
      <c r="I17" s="147"/>
      <c r="J17" s="266"/>
    </row>
    <row r="18" spans="1:10">
      <c r="A18" s="266"/>
      <c r="J18" s="266"/>
    </row>
    <row r="19" spans="1:10" ht="18.75">
      <c r="A19" s="266"/>
      <c r="B19" s="365" t="s">
        <v>16</v>
      </c>
      <c r="C19" s="365"/>
      <c r="D19" s="365"/>
      <c r="E19" s="365"/>
      <c r="F19" s="365"/>
      <c r="G19" s="365"/>
      <c r="H19" s="365"/>
      <c r="I19" s="365"/>
      <c r="J19" s="266"/>
    </row>
    <row r="20" spans="1:10" ht="21" customHeight="1">
      <c r="A20" s="266"/>
      <c r="B20" s="98" t="s">
        <v>104</v>
      </c>
      <c r="J20" s="266"/>
    </row>
    <row r="21" spans="1:10" ht="21" customHeight="1">
      <c r="A21" s="266"/>
      <c r="B21" s="98" t="s">
        <v>105</v>
      </c>
      <c r="J21" s="266"/>
    </row>
    <row r="22" spans="1:10" ht="21" customHeight="1">
      <c r="A22" s="266"/>
      <c r="B22" s="98" t="s">
        <v>106</v>
      </c>
      <c r="J22" s="266"/>
    </row>
    <row r="23" spans="1:10">
      <c r="A23" s="266"/>
      <c r="J23" s="266"/>
    </row>
    <row r="24" spans="1:10">
      <c r="A24" s="266"/>
      <c r="B24" s="98" t="s">
        <v>73</v>
      </c>
      <c r="G24" s="98" t="s">
        <v>107</v>
      </c>
      <c r="J24" s="266"/>
    </row>
    <row r="25" spans="1:10">
      <c r="A25" s="266"/>
      <c r="J25" s="266"/>
    </row>
    <row r="26" spans="1:10" ht="15.75">
      <c r="A26" s="266"/>
      <c r="B26" s="366" t="s">
        <v>17</v>
      </c>
      <c r="C26" s="366"/>
      <c r="D26" s="366"/>
      <c r="E26" s="366"/>
      <c r="F26" s="366"/>
      <c r="G26" s="366"/>
      <c r="H26" s="366"/>
      <c r="I26" s="366"/>
      <c r="J26" s="266"/>
    </row>
    <row r="27" spans="1:10">
      <c r="A27" s="266"/>
      <c r="B27" s="98" t="s">
        <v>73</v>
      </c>
      <c r="J27" s="266"/>
    </row>
    <row r="28" spans="1:10">
      <c r="A28" s="266"/>
      <c r="J28" s="266"/>
    </row>
    <row r="29" spans="1:10" ht="19.5" customHeight="1">
      <c r="A29" s="266"/>
      <c r="B29" s="266"/>
      <c r="C29" s="266"/>
      <c r="D29" s="266"/>
      <c r="E29" s="266"/>
      <c r="F29" s="266"/>
      <c r="G29" s="266"/>
      <c r="H29" s="266"/>
      <c r="I29" s="266"/>
      <c r="J29" s="266"/>
    </row>
  </sheetData>
  <sheetProtection password="D590" sheet="1" selectLockedCells="1"/>
  <mergeCells count="16">
    <mergeCell ref="I2:I3"/>
    <mergeCell ref="B19:I19"/>
    <mergeCell ref="B26:I26"/>
    <mergeCell ref="B2:B3"/>
    <mergeCell ref="C2:C3"/>
    <mergeCell ref="D2:D3"/>
    <mergeCell ref="E2:E3"/>
    <mergeCell ref="F2:F3"/>
    <mergeCell ref="G2:H2"/>
    <mergeCell ref="I5:I8"/>
    <mergeCell ref="C5:C8"/>
    <mergeCell ref="D5:D8"/>
    <mergeCell ref="E5:E8"/>
    <mergeCell ref="F5:F8"/>
    <mergeCell ref="G5:G8"/>
    <mergeCell ref="H5:H8"/>
  </mergeCells>
  <printOptions horizontalCentered="1"/>
  <pageMargins left="0.5" right="0.42" top="0.52" bottom="0.52"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sheetPr codeName="Sheet10">
    <pageSetUpPr fitToPage="1"/>
  </sheetPr>
  <dimension ref="A1:BE143"/>
  <sheetViews>
    <sheetView showGridLines="0" topLeftCell="C1" workbookViewId="0">
      <selection activeCell="AX1" sqref="AX1:IV65536"/>
    </sheetView>
  </sheetViews>
  <sheetFormatPr defaultColWidth="0" defaultRowHeight="12.75" zeroHeight="1"/>
  <cols>
    <col min="1" max="1" width="5" style="162" customWidth="1"/>
    <col min="2" max="2" width="11.7109375" style="83" customWidth="1"/>
    <col min="3" max="3" width="4" style="83" customWidth="1"/>
    <col min="4" max="4" width="0.42578125" style="83" customWidth="1"/>
    <col min="5" max="5" width="4.140625" style="83" customWidth="1"/>
    <col min="6" max="6" width="0.42578125" style="83" customWidth="1"/>
    <col min="7" max="7" width="4" style="83" customWidth="1"/>
    <col min="8" max="8" width="0.42578125" style="83" customWidth="1"/>
    <col min="9" max="9" width="4" style="83" customWidth="1"/>
    <col min="10" max="10" width="0.42578125" style="83" customWidth="1"/>
    <col min="11" max="11" width="4" style="83" customWidth="1"/>
    <col min="12" max="12" width="1.7109375" style="83" customWidth="1"/>
    <col min="13" max="13" width="4" style="83" customWidth="1"/>
    <col min="14" max="14" width="0.42578125" style="83" customWidth="1"/>
    <col min="15" max="15" width="4.140625" style="83" customWidth="1"/>
    <col min="16" max="16" width="0.42578125" style="83" customWidth="1"/>
    <col min="17" max="17" width="1.7109375" style="83" customWidth="1"/>
    <col min="18" max="18" width="3" style="83" customWidth="1"/>
    <col min="19" max="19" width="1.7109375" style="83" customWidth="1"/>
    <col min="20" max="20" width="0.42578125" style="83" customWidth="1"/>
    <col min="21" max="21" width="4" style="83" customWidth="1"/>
    <col min="22" max="22" width="0.42578125" style="83" customWidth="1"/>
    <col min="23" max="23" width="4" style="83" customWidth="1"/>
    <col min="24" max="24" width="0.42578125" style="83" customWidth="1"/>
    <col min="25" max="25" width="1.28515625" style="83" customWidth="1"/>
    <col min="26" max="26" width="3.140625" style="83" customWidth="1"/>
    <col min="27" max="27" width="0.42578125" style="83" customWidth="1"/>
    <col min="28" max="28" width="0.85546875" style="83" customWidth="1"/>
    <col min="29" max="29" width="0.42578125" style="83" customWidth="1"/>
    <col min="30" max="30" width="2.85546875" style="83" customWidth="1"/>
    <col min="31" max="31" width="0.42578125" style="83" customWidth="1"/>
    <col min="32" max="32" width="0.85546875" style="83" customWidth="1"/>
    <col min="33" max="33" width="3.85546875" style="83" customWidth="1"/>
    <col min="34" max="34" width="1.140625" style="83" customWidth="1"/>
    <col min="35" max="36" width="0" style="83" hidden="1" customWidth="1"/>
    <col min="37" max="37" width="7.140625" style="83" customWidth="1"/>
    <col min="38" max="38" width="6.7109375" style="83" customWidth="1"/>
    <col min="39" max="39" width="12.140625" style="83" customWidth="1"/>
    <col min="40" max="40" width="4.42578125" style="83" hidden="1" customWidth="1"/>
    <col min="41" max="41" width="9.140625" style="83" customWidth="1"/>
    <col min="42" max="42" width="7.28515625" style="83" customWidth="1"/>
    <col min="43" max="43" width="9.140625" style="83" customWidth="1"/>
    <col min="44" max="44" width="7.28515625" style="83" customWidth="1"/>
    <col min="45" max="45" width="7" style="83" customWidth="1"/>
    <col min="46" max="46" width="7.42578125" style="83" customWidth="1"/>
    <col min="47" max="47" width="12.28515625" style="83" customWidth="1"/>
    <col min="48" max="48" width="6.28515625" style="162" customWidth="1"/>
    <col min="49" max="49" width="13.42578125" style="161" customWidth="1"/>
    <col min="50" max="51" width="6.28515625" style="83" hidden="1" customWidth="1"/>
    <col min="52" max="57" width="6.28515625" style="8" hidden="1" customWidth="1"/>
    <col min="58" max="16384" width="6.28515625" style="83" hidden="1"/>
  </cols>
  <sheetData>
    <row r="1" spans="1:57" s="162" customFormat="1" ht="22.5" customHeight="1" thickBot="1">
      <c r="AW1" s="161"/>
      <c r="AZ1" s="163"/>
      <c r="BA1" s="163"/>
      <c r="BB1" s="163"/>
      <c r="BC1" s="163"/>
      <c r="BD1" s="163"/>
      <c r="BE1" s="163"/>
    </row>
    <row r="2" spans="1:57" ht="20.25">
      <c r="B2" s="409" t="s">
        <v>209</v>
      </c>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1"/>
      <c r="AJ2" s="83">
        <f>'[2]Annexure I'!E9</f>
        <v>14530</v>
      </c>
      <c r="AM2" s="406" t="s">
        <v>208</v>
      </c>
      <c r="AN2" s="407"/>
      <c r="AO2" s="407"/>
      <c r="AP2" s="407"/>
      <c r="AQ2" s="407"/>
      <c r="AR2" s="407"/>
      <c r="AS2" s="407"/>
      <c r="AT2" s="407"/>
      <c r="AU2" s="408"/>
    </row>
    <row r="3" spans="1:57" ht="15" customHeight="1">
      <c r="B3" s="221"/>
      <c r="C3" s="220"/>
      <c r="D3" s="220"/>
      <c r="E3" s="220"/>
      <c r="F3" s="220"/>
      <c r="G3" s="220"/>
      <c r="H3" s="220"/>
      <c r="I3" s="168"/>
      <c r="J3" s="220"/>
      <c r="K3" s="224" t="s">
        <v>207</v>
      </c>
      <c r="L3" s="223"/>
      <c r="M3" s="223"/>
      <c r="N3" s="223"/>
      <c r="O3" s="222"/>
      <c r="P3" s="220"/>
      <c r="Q3" s="220"/>
      <c r="R3" s="220"/>
      <c r="S3" s="220"/>
      <c r="T3" s="168"/>
      <c r="U3" s="168"/>
      <c r="V3" s="168"/>
      <c r="W3" s="168"/>
      <c r="X3" s="168"/>
      <c r="Y3" s="168"/>
      <c r="Z3" s="168"/>
      <c r="AA3" s="168"/>
      <c r="AB3" s="168"/>
      <c r="AC3" s="168"/>
      <c r="AD3" s="168"/>
      <c r="AE3" s="168"/>
      <c r="AF3" s="168"/>
      <c r="AG3" s="167"/>
      <c r="AJ3" s="83">
        <f>'[2]Annexure I'!E30</f>
        <v>691</v>
      </c>
      <c r="AM3" s="412" t="s">
        <v>206</v>
      </c>
      <c r="AN3" s="396"/>
      <c r="AO3" s="396"/>
      <c r="AP3" s="396"/>
      <c r="AQ3" s="396"/>
      <c r="AR3" s="396"/>
      <c r="AS3" s="396"/>
      <c r="AT3" s="396"/>
      <c r="AU3" s="167"/>
    </row>
    <row r="4" spans="1:57" ht="12" customHeight="1">
      <c r="B4" s="221"/>
      <c r="C4" s="220"/>
      <c r="D4" s="220"/>
      <c r="E4" s="220"/>
      <c r="F4" s="220"/>
      <c r="G4" s="220"/>
      <c r="H4" s="220"/>
      <c r="I4" s="179"/>
      <c r="J4" s="179"/>
      <c r="K4" s="179"/>
      <c r="L4" s="179"/>
      <c r="M4" s="179"/>
      <c r="N4" s="179"/>
      <c r="O4" s="179"/>
      <c r="P4" s="179"/>
      <c r="Q4" s="179"/>
      <c r="R4" s="179"/>
      <c r="S4" s="179"/>
      <c r="T4" s="168"/>
      <c r="U4" s="168"/>
      <c r="V4" s="168"/>
      <c r="W4" s="168"/>
      <c r="X4" s="168"/>
      <c r="Y4" s="168"/>
      <c r="Z4" s="168"/>
      <c r="AA4" s="168"/>
      <c r="AB4" s="168"/>
      <c r="AC4" s="168"/>
      <c r="AD4" s="168"/>
      <c r="AE4" s="168"/>
      <c r="AF4" s="168"/>
      <c r="AG4" s="167"/>
      <c r="AM4" s="412" t="s">
        <v>205</v>
      </c>
      <c r="AN4" s="396"/>
      <c r="AO4" s="396"/>
      <c r="AP4" s="396"/>
      <c r="AQ4" s="396"/>
      <c r="AR4" s="396"/>
      <c r="AS4" s="396"/>
      <c r="AT4" s="396"/>
      <c r="AU4" s="167"/>
    </row>
    <row r="5" spans="1:57" s="171" customFormat="1" ht="20.25" customHeight="1">
      <c r="A5" s="173"/>
      <c r="B5" s="176" t="s">
        <v>204</v>
      </c>
      <c r="C5" s="194" t="str">
        <f>AZ45</f>
        <v>0</v>
      </c>
      <c r="D5" s="170"/>
      <c r="E5" s="194" t="str">
        <f>BA45</f>
        <v>3</v>
      </c>
      <c r="F5" s="170"/>
      <c r="G5" s="194" t="str">
        <f>BB45</f>
        <v>1</v>
      </c>
      <c r="H5" s="170"/>
      <c r="I5" s="194" t="str">
        <f>BC45</f>
        <v>2</v>
      </c>
      <c r="J5" s="175"/>
      <c r="K5" s="175"/>
      <c r="L5" s="175"/>
      <c r="M5" s="175"/>
      <c r="N5" s="175"/>
      <c r="O5" s="219"/>
      <c r="P5" s="218"/>
      <c r="Q5" s="218"/>
      <c r="R5" s="218"/>
      <c r="S5" s="218"/>
      <c r="T5" s="218"/>
      <c r="U5" s="218"/>
      <c r="V5" s="218"/>
      <c r="W5" s="413" t="s">
        <v>203</v>
      </c>
      <c r="X5" s="413"/>
      <c r="Y5" s="413"/>
      <c r="Z5" s="413"/>
      <c r="AA5" s="413"/>
      <c r="AB5" s="413"/>
      <c r="AC5" s="413"/>
      <c r="AD5" s="413"/>
      <c r="AE5" s="413"/>
      <c r="AF5" s="413"/>
      <c r="AG5" s="414"/>
      <c r="AM5" s="176"/>
      <c r="AN5" s="175"/>
      <c r="AO5" s="175"/>
      <c r="AP5" s="175"/>
      <c r="AQ5" s="175"/>
      <c r="AR5" s="175"/>
      <c r="AS5" s="175"/>
      <c r="AT5" s="175"/>
      <c r="AU5" s="167"/>
      <c r="AV5" s="162"/>
      <c r="AW5" s="161"/>
      <c r="AX5" s="83"/>
      <c r="AY5" s="83"/>
      <c r="AZ5" s="8"/>
      <c r="BA5" s="8"/>
      <c r="BB5" s="8"/>
      <c r="BC5" s="8"/>
      <c r="BD5" s="8"/>
      <c r="BE5" s="8"/>
    </row>
    <row r="6" spans="1:57" s="171" customFormat="1" ht="19.5" customHeight="1">
      <c r="A6" s="173"/>
      <c r="B6" s="181" t="s">
        <v>202</v>
      </c>
      <c r="C6" s="392" t="str">
        <f>[1]Data!C17</f>
        <v>DTO, Kakinada</v>
      </c>
      <c r="D6" s="392"/>
      <c r="E6" s="392"/>
      <c r="F6" s="392"/>
      <c r="G6" s="392"/>
      <c r="H6" s="392"/>
      <c r="I6" s="392"/>
      <c r="J6" s="392"/>
      <c r="K6" s="392"/>
      <c r="L6" s="392"/>
      <c r="M6" s="175"/>
      <c r="N6" s="175"/>
      <c r="O6" s="212" t="s">
        <v>201</v>
      </c>
      <c r="P6" s="175"/>
      <c r="Q6" s="175"/>
      <c r="R6" s="175"/>
      <c r="S6" s="415"/>
      <c r="T6" s="415"/>
      <c r="U6" s="415"/>
      <c r="V6" s="415"/>
      <c r="W6" s="415"/>
      <c r="X6" s="415"/>
      <c r="Y6" s="415"/>
      <c r="Z6" s="415"/>
      <c r="AA6" s="415"/>
      <c r="AB6" s="415"/>
      <c r="AC6" s="415"/>
      <c r="AD6" s="415"/>
      <c r="AE6" s="175"/>
      <c r="AF6" s="175"/>
      <c r="AG6" s="174"/>
      <c r="AM6" s="217" t="s">
        <v>200</v>
      </c>
      <c r="AN6" s="216"/>
      <c r="AO6" s="417" t="str">
        <f>Data!D23</f>
        <v>03120402003</v>
      </c>
      <c r="AP6" s="417"/>
      <c r="AQ6" s="168"/>
      <c r="AR6" s="202" t="str">
        <f>"Treasury / PAO Code  : "&amp;LEFT(Data!D23,4)</f>
        <v>Treasury / PAO Code  : 0312</v>
      </c>
      <c r="AS6" s="168"/>
      <c r="AT6" s="168"/>
      <c r="AU6" s="167"/>
      <c r="AV6" s="162"/>
      <c r="AW6" s="161"/>
      <c r="AX6" s="83"/>
      <c r="AY6" s="83"/>
      <c r="AZ6" s="8"/>
      <c r="BA6" s="8"/>
      <c r="BB6" s="8"/>
      <c r="BC6" s="8"/>
      <c r="BD6" s="8"/>
      <c r="BE6" s="8"/>
    </row>
    <row r="7" spans="1:57" s="171" customFormat="1" ht="6.75" customHeight="1">
      <c r="A7" s="173"/>
      <c r="B7" s="176"/>
      <c r="C7" s="175"/>
      <c r="D7" s="175"/>
      <c r="E7" s="175"/>
      <c r="F7" s="175"/>
      <c r="G7" s="175"/>
      <c r="H7" s="175"/>
      <c r="I7" s="175"/>
      <c r="J7" s="175"/>
      <c r="K7" s="175"/>
      <c r="L7" s="175"/>
      <c r="M7" s="175"/>
      <c r="N7" s="175"/>
      <c r="O7" s="214"/>
      <c r="P7" s="175"/>
      <c r="Q7" s="175"/>
      <c r="R7" s="175"/>
      <c r="S7" s="175"/>
      <c r="T7" s="175"/>
      <c r="U7" s="175"/>
      <c r="V7" s="175"/>
      <c r="W7" s="206"/>
      <c r="X7" s="206"/>
      <c r="Y7" s="206"/>
      <c r="Z7" s="206"/>
      <c r="AA7" s="206"/>
      <c r="AB7" s="206"/>
      <c r="AC7" s="206"/>
      <c r="AD7" s="206"/>
      <c r="AE7" s="175"/>
      <c r="AF7" s="175"/>
      <c r="AG7" s="174"/>
      <c r="AM7" s="176"/>
      <c r="AN7" s="175"/>
      <c r="AO7" s="175"/>
      <c r="AP7" s="175"/>
      <c r="AQ7" s="168"/>
      <c r="AR7" s="175"/>
      <c r="AS7" s="202"/>
      <c r="AT7" s="213"/>
      <c r="AU7" s="167"/>
      <c r="AV7" s="162"/>
      <c r="AW7" s="161"/>
      <c r="AX7" s="83"/>
      <c r="AY7" s="83"/>
      <c r="AZ7" s="8"/>
      <c r="BA7" s="8"/>
      <c r="BB7" s="8"/>
      <c r="BC7" s="8"/>
      <c r="BD7" s="8"/>
      <c r="BE7" s="8"/>
    </row>
    <row r="8" spans="1:57" s="171" customFormat="1" ht="24" customHeight="1">
      <c r="A8" s="173"/>
      <c r="B8" s="176" t="s">
        <v>199</v>
      </c>
      <c r="C8" s="382" t="str">
        <f>BA43</f>
        <v>03120402003</v>
      </c>
      <c r="D8" s="383"/>
      <c r="E8" s="383"/>
      <c r="F8" s="383"/>
      <c r="G8" s="383"/>
      <c r="H8" s="383"/>
      <c r="I8" s="384"/>
      <c r="J8" s="175"/>
      <c r="K8" s="175"/>
      <c r="L8" s="175"/>
      <c r="M8" s="175"/>
      <c r="N8" s="175"/>
      <c r="O8" s="212" t="s">
        <v>25</v>
      </c>
      <c r="P8" s="175"/>
      <c r="Q8" s="175"/>
      <c r="R8" s="175"/>
      <c r="S8" s="175"/>
      <c r="T8" s="211"/>
      <c r="U8" s="394"/>
      <c r="V8" s="416"/>
      <c r="W8" s="416"/>
      <c r="X8" s="416"/>
      <c r="Y8" s="416"/>
      <c r="Z8" s="416"/>
      <c r="AA8" s="416"/>
      <c r="AB8" s="416"/>
      <c r="AC8" s="416"/>
      <c r="AD8" s="395"/>
      <c r="AE8" s="175"/>
      <c r="AF8" s="175"/>
      <c r="AG8" s="174"/>
      <c r="AM8" s="210" t="s">
        <v>198</v>
      </c>
      <c r="AN8" s="202"/>
      <c r="AO8" s="209" t="str">
        <f>E10&amp;", "&amp;S10</f>
        <v>District Forest Officer, Srikakulam</v>
      </c>
      <c r="AP8" s="202"/>
      <c r="AQ8" s="202"/>
      <c r="AR8" s="388" t="s">
        <v>197</v>
      </c>
      <c r="AS8" s="388"/>
      <c r="AT8" s="380" t="str">
        <f>[1]Data!C17</f>
        <v>DTO, Kakinada</v>
      </c>
      <c r="AU8" s="381"/>
      <c r="AV8" s="162"/>
      <c r="AW8" s="161"/>
      <c r="AX8" s="83"/>
      <c r="AY8" s="83"/>
      <c r="AZ8" s="8"/>
      <c r="BA8" s="8"/>
      <c r="BB8" s="8"/>
      <c r="BC8" s="8"/>
      <c r="BD8" s="8"/>
      <c r="BE8" s="8"/>
    </row>
    <row r="9" spans="1:57" s="171" customFormat="1" ht="3.75" customHeight="1">
      <c r="A9" s="173"/>
      <c r="B9" s="176"/>
      <c r="C9" s="175"/>
      <c r="D9" s="175"/>
      <c r="E9" s="175"/>
      <c r="F9" s="175"/>
      <c r="G9" s="175"/>
      <c r="H9" s="175"/>
      <c r="I9" s="175"/>
      <c r="J9" s="175"/>
      <c r="K9" s="175"/>
      <c r="L9" s="175"/>
      <c r="M9" s="175"/>
      <c r="N9" s="175"/>
      <c r="O9" s="208"/>
      <c r="P9" s="206"/>
      <c r="Q9" s="206"/>
      <c r="R9" s="206"/>
      <c r="S9" s="206"/>
      <c r="T9" s="206"/>
      <c r="U9" s="206"/>
      <c r="V9" s="206"/>
      <c r="W9" s="206"/>
      <c r="X9" s="206"/>
      <c r="Y9" s="206"/>
      <c r="Z9" s="206"/>
      <c r="AA9" s="206"/>
      <c r="AB9" s="206"/>
      <c r="AC9" s="206"/>
      <c r="AD9" s="207"/>
      <c r="AE9" s="206"/>
      <c r="AF9" s="206"/>
      <c r="AG9" s="205"/>
      <c r="AM9" s="204"/>
      <c r="AN9" s="202"/>
      <c r="AO9" s="203"/>
      <c r="AP9" s="202"/>
      <c r="AQ9" s="202"/>
      <c r="AR9" s="202"/>
      <c r="AS9" s="202"/>
      <c r="AT9" s="202"/>
      <c r="AU9" s="167"/>
      <c r="AV9" s="162"/>
      <c r="AW9" s="161"/>
      <c r="AX9" s="83"/>
      <c r="AY9" s="83"/>
      <c r="AZ9" s="8"/>
      <c r="BA9" s="8"/>
      <c r="BB9" s="8"/>
      <c r="BC9" s="8"/>
      <c r="BD9" s="8"/>
      <c r="BE9" s="8"/>
    </row>
    <row r="10" spans="1:57" s="171" customFormat="1" ht="23.25" customHeight="1">
      <c r="A10" s="173"/>
      <c r="B10" s="181" t="s">
        <v>196</v>
      </c>
      <c r="C10" s="175"/>
      <c r="D10" s="175"/>
      <c r="E10" s="201" t="str">
        <f>Data!D19</f>
        <v>District Forest Officer</v>
      </c>
      <c r="F10" s="200"/>
      <c r="G10" s="200"/>
      <c r="H10" s="200"/>
      <c r="I10" s="200"/>
      <c r="J10" s="175"/>
      <c r="K10" s="175"/>
      <c r="L10" s="175"/>
      <c r="M10" s="387" t="s">
        <v>195</v>
      </c>
      <c r="N10" s="387"/>
      <c r="O10" s="387"/>
      <c r="P10" s="387"/>
      <c r="Q10" s="387"/>
      <c r="R10" s="387"/>
      <c r="S10" s="385" t="str">
        <f>Data!D20</f>
        <v>Srikakulam</v>
      </c>
      <c r="T10" s="385"/>
      <c r="U10" s="385"/>
      <c r="V10" s="385"/>
      <c r="W10" s="385"/>
      <c r="X10" s="385"/>
      <c r="Y10" s="385"/>
      <c r="Z10" s="385"/>
      <c r="AA10" s="385"/>
      <c r="AB10" s="385"/>
      <c r="AC10" s="385"/>
      <c r="AD10" s="385"/>
      <c r="AE10" s="385"/>
      <c r="AF10" s="385"/>
      <c r="AG10" s="386"/>
      <c r="AM10" s="169" t="s">
        <v>194</v>
      </c>
      <c r="AN10" s="168"/>
      <c r="AO10" s="168"/>
      <c r="AP10" s="168"/>
      <c r="AQ10" s="168"/>
      <c r="AR10" s="168"/>
      <c r="AS10" s="168"/>
      <c r="AT10" s="168"/>
      <c r="AU10" s="167"/>
      <c r="AV10" s="162"/>
      <c r="AW10" s="161"/>
      <c r="AX10" s="83"/>
      <c r="AY10" s="83"/>
      <c r="AZ10" s="8"/>
      <c r="BA10" s="8"/>
      <c r="BB10" s="8"/>
      <c r="BC10" s="8"/>
      <c r="BD10" s="8"/>
      <c r="BE10" s="8"/>
    </row>
    <row r="11" spans="1:57" s="171" customFormat="1" ht="6.75" customHeight="1">
      <c r="A11" s="173"/>
      <c r="B11" s="176"/>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4"/>
      <c r="AM11" s="176"/>
      <c r="AN11" s="168"/>
      <c r="AO11" s="168"/>
      <c r="AP11" s="168"/>
      <c r="AQ11" s="168"/>
      <c r="AR11" s="168"/>
      <c r="AS11" s="168"/>
      <c r="AT11" s="168"/>
      <c r="AU11" s="167"/>
      <c r="AV11" s="162"/>
      <c r="AW11" s="161"/>
      <c r="AX11" s="83"/>
      <c r="AY11" s="83"/>
      <c r="AZ11" s="8"/>
      <c r="BA11" s="8"/>
      <c r="BB11" s="8"/>
      <c r="BC11" s="8"/>
      <c r="BD11" s="8"/>
      <c r="BE11" s="8"/>
    </row>
    <row r="12" spans="1:57" s="171" customFormat="1" ht="24" customHeight="1">
      <c r="A12" s="173"/>
      <c r="B12" s="176" t="s">
        <v>193</v>
      </c>
      <c r="C12" s="175"/>
      <c r="D12" s="175"/>
      <c r="E12" s="391">
        <f>Data!$D$25</f>
        <v>0</v>
      </c>
      <c r="F12" s="383"/>
      <c r="G12" s="383"/>
      <c r="H12" s="383"/>
      <c r="I12" s="384"/>
      <c r="J12" s="175"/>
      <c r="K12" s="199" t="s">
        <v>192</v>
      </c>
      <c r="L12" s="175"/>
      <c r="M12" s="175"/>
      <c r="N12" s="175"/>
      <c r="O12" s="392" t="str">
        <f>[1]Data!C26</f>
        <v>SBI, Try. Branch, Kakinada</v>
      </c>
      <c r="P12" s="392"/>
      <c r="Q12" s="392"/>
      <c r="R12" s="392"/>
      <c r="S12" s="392"/>
      <c r="T12" s="392"/>
      <c r="U12" s="392"/>
      <c r="V12" s="392"/>
      <c r="W12" s="392"/>
      <c r="X12" s="392"/>
      <c r="Y12" s="392"/>
      <c r="Z12" s="392"/>
      <c r="AA12" s="392"/>
      <c r="AB12" s="392"/>
      <c r="AC12" s="392"/>
      <c r="AD12" s="392"/>
      <c r="AE12" s="392"/>
      <c r="AF12" s="392"/>
      <c r="AG12" s="393"/>
      <c r="AM12" s="169" t="s">
        <v>191</v>
      </c>
      <c r="AN12" s="175"/>
      <c r="AO12" s="175"/>
      <c r="AP12" s="175"/>
      <c r="AQ12" s="168"/>
      <c r="AR12" s="168"/>
      <c r="AS12" s="168"/>
      <c r="AT12" s="168"/>
      <c r="AU12" s="167"/>
      <c r="AV12" s="162"/>
      <c r="AW12" s="161"/>
      <c r="AX12" s="83"/>
      <c r="AY12" s="83"/>
      <c r="BD12" s="8"/>
      <c r="BE12" s="8"/>
    </row>
    <row r="13" spans="1:57" s="171" customFormat="1" ht="7.5" customHeight="1">
      <c r="A13" s="173"/>
      <c r="B13" s="176"/>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4"/>
      <c r="AM13" s="176"/>
      <c r="AN13" s="175"/>
      <c r="AO13" s="175"/>
      <c r="AP13" s="175"/>
      <c r="AQ13" s="168"/>
      <c r="AR13" s="168"/>
      <c r="AS13" s="168"/>
      <c r="AT13" s="168"/>
      <c r="AU13" s="167"/>
      <c r="AV13" s="162"/>
      <c r="AW13" s="161"/>
      <c r="AX13" s="83"/>
      <c r="AY13" s="83"/>
      <c r="BD13" s="8"/>
      <c r="BE13" s="8"/>
    </row>
    <row r="14" spans="1:57" s="171" customFormat="1" ht="20.25" customHeight="1">
      <c r="A14" s="173"/>
      <c r="B14" s="176" t="s">
        <v>190</v>
      </c>
      <c r="C14" s="175"/>
      <c r="D14" s="175"/>
      <c r="E14" s="194">
        <v>8</v>
      </c>
      <c r="F14" s="170"/>
      <c r="G14" s="194">
        <v>0</v>
      </c>
      <c r="H14" s="170"/>
      <c r="I14" s="194">
        <v>1</v>
      </c>
      <c r="J14" s="170"/>
      <c r="K14" s="194">
        <v>1</v>
      </c>
      <c r="L14" s="170"/>
      <c r="M14" s="194">
        <v>0</v>
      </c>
      <c r="N14" s="170"/>
      <c r="O14" s="194">
        <v>0</v>
      </c>
      <c r="P14" s="170"/>
      <c r="Q14" s="170"/>
      <c r="R14" s="394">
        <v>1</v>
      </c>
      <c r="S14" s="395"/>
      <c r="T14" s="170"/>
      <c r="U14" s="194">
        <v>0</v>
      </c>
      <c r="V14" s="170"/>
      <c r="W14" s="194">
        <v>6</v>
      </c>
      <c r="X14" s="170"/>
      <c r="Y14" s="170"/>
      <c r="Z14" s="394">
        <v>0</v>
      </c>
      <c r="AA14" s="416"/>
      <c r="AB14" s="395"/>
      <c r="AC14" s="198"/>
      <c r="AD14" s="394">
        <v>0</v>
      </c>
      <c r="AE14" s="416"/>
      <c r="AF14" s="395"/>
      <c r="AG14" s="195"/>
      <c r="AM14" s="197" t="s">
        <v>189</v>
      </c>
      <c r="AN14" s="196" t="s">
        <v>188</v>
      </c>
      <c r="AO14" s="196"/>
      <c r="AP14" s="187"/>
      <c r="AQ14" s="168"/>
      <c r="AR14" s="168"/>
      <c r="AS14" s="168"/>
      <c r="AT14" s="168"/>
      <c r="AU14" s="167"/>
      <c r="AV14" s="162"/>
      <c r="AW14" s="161"/>
      <c r="AX14" s="83"/>
      <c r="AY14" s="83"/>
      <c r="BD14" s="8"/>
      <c r="BE14" s="8"/>
    </row>
    <row r="15" spans="1:57" s="171" customFormat="1" ht="3.75" customHeight="1">
      <c r="A15" s="173"/>
      <c r="B15" s="176"/>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4"/>
      <c r="AM15" s="176"/>
      <c r="AN15" s="175"/>
      <c r="AO15" s="175"/>
      <c r="AP15" s="175"/>
      <c r="AQ15" s="175"/>
      <c r="AR15" s="175"/>
      <c r="AS15" s="175"/>
      <c r="AT15" s="175"/>
      <c r="AU15" s="174"/>
      <c r="AV15" s="162"/>
      <c r="AW15" s="161"/>
      <c r="AX15" s="83"/>
      <c r="AY15" s="83"/>
      <c r="BD15" s="8"/>
      <c r="BE15" s="8"/>
    </row>
    <row r="16" spans="1:57" s="171" customFormat="1" ht="12" customHeight="1">
      <c r="A16" s="173"/>
      <c r="B16" s="176"/>
      <c r="C16" s="175"/>
      <c r="D16" s="175"/>
      <c r="E16" s="405" t="s">
        <v>187</v>
      </c>
      <c r="F16" s="405"/>
      <c r="G16" s="405"/>
      <c r="H16" s="405"/>
      <c r="I16" s="405"/>
      <c r="J16" s="405"/>
      <c r="K16" s="405"/>
      <c r="L16" s="175"/>
      <c r="M16" s="405" t="s">
        <v>186</v>
      </c>
      <c r="N16" s="419"/>
      <c r="O16" s="419"/>
      <c r="P16" s="175"/>
      <c r="Q16" s="175"/>
      <c r="R16" s="397" t="s">
        <v>185</v>
      </c>
      <c r="S16" s="398"/>
      <c r="T16" s="398"/>
      <c r="U16" s="398"/>
      <c r="V16" s="398"/>
      <c r="W16" s="398"/>
      <c r="X16" s="175"/>
      <c r="Y16" s="175"/>
      <c r="Z16" s="397" t="s">
        <v>184</v>
      </c>
      <c r="AA16" s="398"/>
      <c r="AB16" s="398"/>
      <c r="AC16" s="398"/>
      <c r="AD16" s="398"/>
      <c r="AE16" s="398"/>
      <c r="AF16" s="170"/>
      <c r="AG16" s="195"/>
      <c r="AM16" s="389"/>
      <c r="AN16" s="390"/>
      <c r="AO16" s="390"/>
      <c r="AP16" s="390"/>
      <c r="AQ16" s="175"/>
      <c r="AR16" s="175"/>
      <c r="AS16" s="175"/>
      <c r="AT16" s="175"/>
      <c r="AU16" s="174"/>
      <c r="AV16" s="162"/>
      <c r="AW16" s="161"/>
      <c r="AX16" s="83"/>
      <c r="AY16" s="83"/>
      <c r="BD16" s="8"/>
      <c r="BE16" s="8"/>
    </row>
    <row r="17" spans="1:57" s="171" customFormat="1" ht="5.25" customHeight="1">
      <c r="A17" s="173"/>
      <c r="B17" s="176"/>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4"/>
      <c r="AM17" s="176"/>
      <c r="AN17" s="175"/>
      <c r="AO17" s="175"/>
      <c r="AP17" s="175"/>
      <c r="AQ17" s="175"/>
      <c r="AR17" s="175"/>
      <c r="AS17" s="175"/>
      <c r="AT17" s="175"/>
      <c r="AU17" s="174"/>
      <c r="AV17" s="162"/>
      <c r="AW17" s="161"/>
      <c r="AX17" s="83"/>
      <c r="AY17" s="83"/>
      <c r="BD17" s="8"/>
      <c r="BE17" s="8"/>
    </row>
    <row r="18" spans="1:57" s="171" customFormat="1" ht="21.75" customHeight="1">
      <c r="A18" s="173"/>
      <c r="B18" s="176"/>
      <c r="C18" s="175"/>
      <c r="D18" s="175"/>
      <c r="E18" s="175"/>
      <c r="F18" s="175"/>
      <c r="G18" s="194">
        <v>0</v>
      </c>
      <c r="H18" s="170"/>
      <c r="I18" s="194">
        <v>1</v>
      </c>
      <c r="J18" s="170"/>
      <c r="K18" s="170"/>
      <c r="L18" s="170"/>
      <c r="M18" s="194">
        <v>0</v>
      </c>
      <c r="N18" s="170"/>
      <c r="O18" s="194">
        <v>0</v>
      </c>
      <c r="P18" s="170"/>
      <c r="Q18" s="394">
        <v>0</v>
      </c>
      <c r="R18" s="395"/>
      <c r="S18" s="170"/>
      <c r="T18" s="170"/>
      <c r="U18" s="170"/>
      <c r="V18" s="170"/>
      <c r="W18" s="194">
        <v>0</v>
      </c>
      <c r="X18" s="170"/>
      <c r="Y18" s="394">
        <v>0</v>
      </c>
      <c r="Z18" s="395"/>
      <c r="AA18" s="170"/>
      <c r="AB18" s="394">
        <v>1</v>
      </c>
      <c r="AC18" s="416"/>
      <c r="AD18" s="395"/>
      <c r="AE18" s="175"/>
      <c r="AF18" s="175"/>
      <c r="AG18" s="174"/>
      <c r="AM18" s="169"/>
      <c r="AN18" s="168"/>
      <c r="AO18" s="396" t="s">
        <v>183</v>
      </c>
      <c r="AP18" s="396"/>
      <c r="AQ18" s="193"/>
      <c r="AR18" s="179" t="s">
        <v>182</v>
      </c>
      <c r="AS18" s="192"/>
      <c r="AT18" s="184" t="s">
        <v>181</v>
      </c>
      <c r="AU18" s="191">
        <f>Y25</f>
        <v>622</v>
      </c>
      <c r="AV18" s="162"/>
      <c r="AW18" s="161"/>
      <c r="AX18" s="83"/>
      <c r="AY18" s="83"/>
      <c r="BD18" s="8"/>
      <c r="BE18" s="8"/>
    </row>
    <row r="19" spans="1:57" s="171" customFormat="1" ht="3.75" customHeight="1">
      <c r="A19" s="173"/>
      <c r="B19" s="176"/>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4"/>
      <c r="AM19" s="169"/>
      <c r="AN19" s="168"/>
      <c r="AO19" s="168"/>
      <c r="AP19" s="168"/>
      <c r="AQ19" s="168"/>
      <c r="AR19" s="168"/>
      <c r="AS19" s="168"/>
      <c r="AT19" s="168"/>
      <c r="AU19" s="167"/>
      <c r="AV19" s="162"/>
      <c r="AW19" s="161"/>
      <c r="AX19" s="83"/>
      <c r="AY19" s="83"/>
      <c r="BD19" s="8"/>
      <c r="BE19" s="8"/>
    </row>
    <row r="20" spans="1:57" s="171" customFormat="1" ht="12" customHeight="1">
      <c r="A20" s="173"/>
      <c r="B20" s="176"/>
      <c r="C20" s="175"/>
      <c r="D20" s="175"/>
      <c r="E20" s="175"/>
      <c r="F20" s="175"/>
      <c r="G20" s="397" t="s">
        <v>180</v>
      </c>
      <c r="H20" s="398"/>
      <c r="I20" s="398"/>
      <c r="J20" s="175"/>
      <c r="K20" s="175"/>
      <c r="L20" s="175"/>
      <c r="M20" s="397" t="s">
        <v>179</v>
      </c>
      <c r="N20" s="398"/>
      <c r="O20" s="398"/>
      <c r="P20" s="398"/>
      <c r="Q20" s="398"/>
      <c r="R20" s="398"/>
      <c r="S20" s="175"/>
      <c r="T20" s="175"/>
      <c r="U20" s="175"/>
      <c r="V20" s="175"/>
      <c r="W20" s="397" t="s">
        <v>178</v>
      </c>
      <c r="X20" s="398"/>
      <c r="Y20" s="398"/>
      <c r="Z20" s="398"/>
      <c r="AA20" s="398"/>
      <c r="AB20" s="398"/>
      <c r="AC20" s="398"/>
      <c r="AD20" s="398"/>
      <c r="AE20" s="175"/>
      <c r="AF20" s="175"/>
      <c r="AG20" s="174"/>
      <c r="AM20" s="399" t="str">
        <f>B27</f>
        <v>(Net Rupees Six hundred Twenty Two only)</v>
      </c>
      <c r="AN20" s="400"/>
      <c r="AO20" s="400"/>
      <c r="AP20" s="400"/>
      <c r="AQ20" s="400"/>
      <c r="AR20" s="400"/>
      <c r="AS20" s="400"/>
      <c r="AT20" s="400"/>
      <c r="AU20" s="401"/>
      <c r="AV20" s="162"/>
      <c r="AW20" s="161"/>
      <c r="AX20" s="83"/>
      <c r="AY20" s="83"/>
      <c r="BD20" s="8"/>
      <c r="BE20" s="8"/>
    </row>
    <row r="21" spans="1:57" s="171" customFormat="1" ht="5.25" customHeight="1">
      <c r="A21" s="173"/>
      <c r="B21" s="176"/>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4"/>
      <c r="AM21" s="399"/>
      <c r="AN21" s="400"/>
      <c r="AO21" s="400"/>
      <c r="AP21" s="400"/>
      <c r="AQ21" s="400"/>
      <c r="AR21" s="400"/>
      <c r="AS21" s="400"/>
      <c r="AT21" s="400"/>
      <c r="AU21" s="401"/>
      <c r="AV21" s="162"/>
      <c r="AW21" s="161"/>
      <c r="AX21" s="83"/>
      <c r="AY21" s="83"/>
      <c r="BD21" s="8"/>
      <c r="BE21" s="8"/>
    </row>
    <row r="22" spans="1:57" s="171" customFormat="1" ht="12" customHeight="1">
      <c r="A22" s="173"/>
      <c r="B22" s="190" t="s">
        <v>177</v>
      </c>
      <c r="C22" s="432" t="s">
        <v>33</v>
      </c>
      <c r="D22" s="175"/>
      <c r="E22" s="189" t="s">
        <v>176</v>
      </c>
      <c r="F22" s="175"/>
      <c r="G22" s="175"/>
      <c r="H22" s="175"/>
      <c r="I22" s="175"/>
      <c r="J22" s="175"/>
      <c r="K22" s="432" t="s">
        <v>34</v>
      </c>
      <c r="L22" s="175"/>
      <c r="M22" s="178" t="s">
        <v>175</v>
      </c>
      <c r="N22" s="175"/>
      <c r="O22" s="175"/>
      <c r="P22" s="175"/>
      <c r="Q22" s="175"/>
      <c r="R22" s="175"/>
      <c r="S22" s="175"/>
      <c r="T22" s="175"/>
      <c r="U22" s="175"/>
      <c r="V22" s="175"/>
      <c r="W22" s="432">
        <v>8</v>
      </c>
      <c r="X22" s="175"/>
      <c r="Y22" s="420">
        <v>0</v>
      </c>
      <c r="Z22" s="421"/>
      <c r="AA22" s="175"/>
      <c r="AB22" s="420">
        <v>1</v>
      </c>
      <c r="AC22" s="424"/>
      <c r="AD22" s="421"/>
      <c r="AE22" s="175"/>
      <c r="AF22" s="420">
        <v>1</v>
      </c>
      <c r="AG22" s="441"/>
      <c r="AH22" s="175"/>
      <c r="AM22" s="402"/>
      <c r="AN22" s="403"/>
      <c r="AO22" s="403"/>
      <c r="AP22" s="403"/>
      <c r="AQ22" s="403"/>
      <c r="AR22" s="403"/>
      <c r="AS22" s="403"/>
      <c r="AT22" s="403"/>
      <c r="AU22" s="404"/>
      <c r="AV22" s="162"/>
      <c r="AW22" s="161"/>
      <c r="AX22" s="83"/>
      <c r="AY22" s="83"/>
      <c r="BD22" s="8"/>
      <c r="BE22" s="8"/>
    </row>
    <row r="23" spans="1:57" s="171" customFormat="1" ht="14.25" customHeight="1">
      <c r="A23" s="173"/>
      <c r="B23" s="190" t="s">
        <v>174</v>
      </c>
      <c r="C23" s="433"/>
      <c r="D23" s="175"/>
      <c r="E23" s="189" t="s">
        <v>173</v>
      </c>
      <c r="F23" s="175"/>
      <c r="G23" s="175"/>
      <c r="H23" s="175"/>
      <c r="I23" s="175"/>
      <c r="J23" s="175"/>
      <c r="K23" s="433"/>
      <c r="L23" s="175"/>
      <c r="M23" s="178" t="s">
        <v>172</v>
      </c>
      <c r="N23" s="175"/>
      <c r="O23" s="175"/>
      <c r="P23" s="175"/>
      <c r="Q23" s="175"/>
      <c r="R23" s="175"/>
      <c r="S23" s="175"/>
      <c r="T23" s="175"/>
      <c r="U23" s="175"/>
      <c r="V23" s="175"/>
      <c r="W23" s="433"/>
      <c r="X23" s="175"/>
      <c r="Y23" s="422"/>
      <c r="Z23" s="423"/>
      <c r="AA23" s="175"/>
      <c r="AB23" s="422"/>
      <c r="AC23" s="425"/>
      <c r="AD23" s="423"/>
      <c r="AE23" s="175"/>
      <c r="AF23" s="422"/>
      <c r="AG23" s="442"/>
      <c r="AH23" s="175"/>
      <c r="AM23" s="188" t="s">
        <v>171</v>
      </c>
      <c r="AN23" s="187"/>
      <c r="AO23" s="418"/>
      <c r="AP23" s="418"/>
      <c r="AQ23" s="418"/>
      <c r="AR23" s="418"/>
      <c r="AS23" s="418"/>
      <c r="AT23" s="186" t="s">
        <v>170</v>
      </c>
      <c r="AU23" s="167"/>
      <c r="AV23" s="162"/>
      <c r="AW23" s="161"/>
      <c r="AX23" s="83"/>
      <c r="AY23" s="83"/>
      <c r="BD23" s="8"/>
      <c r="BE23" s="8"/>
    </row>
    <row r="24" spans="1:57" s="171" customFormat="1" ht="15" customHeight="1">
      <c r="A24" s="173"/>
      <c r="B24" s="176"/>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4"/>
      <c r="AM24" s="426" t="str">
        <f>E10&amp;", "&amp;S10</f>
        <v>District Forest Officer, Srikakulam</v>
      </c>
      <c r="AN24" s="427"/>
      <c r="AO24" s="428"/>
      <c r="AP24" s="428"/>
      <c r="AQ24" s="428"/>
      <c r="AR24" s="168" t="s">
        <v>169</v>
      </c>
      <c r="AS24" s="168"/>
      <c r="AT24" s="168"/>
      <c r="AU24" s="167"/>
      <c r="AV24" s="162"/>
      <c r="AW24" s="161"/>
      <c r="AX24" s="83"/>
      <c r="AY24" s="83"/>
      <c r="BD24" s="8"/>
      <c r="BE24" s="8"/>
    </row>
    <row r="25" spans="1:57" s="171" customFormat="1" ht="15" customHeight="1">
      <c r="A25" s="173"/>
      <c r="B25" s="185" t="s">
        <v>168</v>
      </c>
      <c r="C25" s="429">
        <f>'FBF Calculation Sheet'!C51</f>
        <v>622</v>
      </c>
      <c r="D25" s="429"/>
      <c r="E25" s="429"/>
      <c r="F25" s="429"/>
      <c r="G25" s="429"/>
      <c r="H25" s="175"/>
      <c r="I25" s="430" t="s">
        <v>167</v>
      </c>
      <c r="J25" s="430"/>
      <c r="K25" s="430"/>
      <c r="L25" s="430"/>
      <c r="M25" s="430"/>
      <c r="N25" s="175"/>
      <c r="O25" s="429">
        <v>0</v>
      </c>
      <c r="P25" s="429"/>
      <c r="Q25" s="429"/>
      <c r="R25" s="429"/>
      <c r="S25" s="429"/>
      <c r="T25" s="175"/>
      <c r="U25" s="430" t="s">
        <v>166</v>
      </c>
      <c r="V25" s="430"/>
      <c r="W25" s="430"/>
      <c r="X25" s="175"/>
      <c r="Y25" s="429">
        <f>C25</f>
        <v>622</v>
      </c>
      <c r="Z25" s="429"/>
      <c r="AA25" s="429"/>
      <c r="AB25" s="429"/>
      <c r="AC25" s="429"/>
      <c r="AD25" s="429"/>
      <c r="AE25" s="429"/>
      <c r="AF25" s="429"/>
      <c r="AG25" s="431"/>
      <c r="AM25" s="176" t="s">
        <v>165</v>
      </c>
      <c r="AN25" s="168"/>
      <c r="AO25" s="168"/>
      <c r="AP25" s="168"/>
      <c r="AQ25" s="168"/>
      <c r="AR25" s="168"/>
      <c r="AS25" s="175"/>
      <c r="AT25" s="168"/>
      <c r="AU25" s="167"/>
      <c r="AV25" s="162"/>
      <c r="AW25" s="161"/>
      <c r="AX25" s="83"/>
      <c r="AY25" s="83"/>
      <c r="BD25" s="8"/>
      <c r="BE25" s="8"/>
    </row>
    <row r="26" spans="1:57" s="171" customFormat="1" ht="12" customHeight="1">
      <c r="A26" s="173"/>
      <c r="B26" s="185"/>
      <c r="C26" s="183"/>
      <c r="D26" s="183"/>
      <c r="E26" s="183"/>
      <c r="F26" s="183"/>
      <c r="G26" s="183"/>
      <c r="H26" s="175"/>
      <c r="I26" s="184"/>
      <c r="J26" s="184"/>
      <c r="K26" s="184"/>
      <c r="L26" s="184"/>
      <c r="M26" s="184"/>
      <c r="N26" s="175"/>
      <c r="O26" s="183"/>
      <c r="P26" s="183"/>
      <c r="Q26" s="183"/>
      <c r="R26" s="183"/>
      <c r="S26" s="183"/>
      <c r="T26" s="175"/>
      <c r="U26" s="184"/>
      <c r="V26" s="184"/>
      <c r="W26" s="184"/>
      <c r="X26" s="175"/>
      <c r="Y26" s="183"/>
      <c r="Z26" s="183"/>
      <c r="AA26" s="183"/>
      <c r="AB26" s="183"/>
      <c r="AC26" s="183"/>
      <c r="AD26" s="183"/>
      <c r="AE26" s="183"/>
      <c r="AF26" s="183"/>
      <c r="AG26" s="182"/>
      <c r="AM26" s="176"/>
      <c r="AN26" s="168"/>
      <c r="AO26" s="168"/>
      <c r="AP26" s="168"/>
      <c r="AQ26" s="168"/>
      <c r="AR26" s="168"/>
      <c r="AS26" s="175"/>
      <c r="AT26" s="168"/>
      <c r="AU26" s="167"/>
      <c r="AV26" s="162"/>
      <c r="AW26" s="161"/>
      <c r="AX26" s="83"/>
      <c r="AY26" s="83"/>
      <c r="BD26" s="8"/>
      <c r="BE26" s="8"/>
    </row>
    <row r="27" spans="1:57" s="171" customFormat="1" ht="12" customHeight="1">
      <c r="A27" s="173"/>
      <c r="B27" s="399" t="str">
        <f>"(Net Rupees "&amp;B116&amp;")"</f>
        <v>(Net Rupees Six hundred Twenty Two only)</v>
      </c>
      <c r="C27" s="434"/>
      <c r="D27" s="434"/>
      <c r="E27" s="434"/>
      <c r="F27" s="434"/>
      <c r="G27" s="434"/>
      <c r="H27" s="434"/>
      <c r="I27" s="434"/>
      <c r="J27" s="434"/>
      <c r="K27" s="434"/>
      <c r="L27" s="434"/>
      <c r="M27" s="434"/>
      <c r="N27" s="434"/>
      <c r="O27" s="434"/>
      <c r="P27" s="434"/>
      <c r="Q27" s="434"/>
      <c r="R27" s="434"/>
      <c r="S27" s="434"/>
      <c r="T27" s="434"/>
      <c r="U27" s="434"/>
      <c r="V27" s="434"/>
      <c r="W27" s="434"/>
      <c r="X27" s="434"/>
      <c r="Y27" s="434"/>
      <c r="Z27" s="434"/>
      <c r="AA27" s="434"/>
      <c r="AB27" s="434"/>
      <c r="AC27" s="434"/>
      <c r="AD27" s="434"/>
      <c r="AE27" s="434"/>
      <c r="AF27" s="434"/>
      <c r="AG27" s="435"/>
      <c r="AM27" s="176"/>
      <c r="AN27" s="168"/>
      <c r="AO27" s="168"/>
      <c r="AP27" s="168"/>
      <c r="AQ27" s="168"/>
      <c r="AR27" s="168"/>
      <c r="AS27" s="175"/>
      <c r="AT27" s="168"/>
      <c r="AU27" s="167"/>
      <c r="AV27" s="162"/>
      <c r="AW27" s="161"/>
      <c r="AX27" s="83"/>
      <c r="AY27" s="83"/>
      <c r="BD27" s="8"/>
      <c r="BE27" s="8"/>
    </row>
    <row r="28" spans="1:57" s="171" customFormat="1" ht="17.25" customHeight="1">
      <c r="A28" s="173"/>
      <c r="B28" s="436"/>
      <c r="C28" s="437"/>
      <c r="D28" s="437"/>
      <c r="E28" s="437"/>
      <c r="F28" s="437"/>
      <c r="G28" s="437"/>
      <c r="H28" s="437"/>
      <c r="I28" s="437"/>
      <c r="J28" s="437"/>
      <c r="K28" s="437"/>
      <c r="L28" s="437"/>
      <c r="M28" s="437"/>
      <c r="N28" s="437"/>
      <c r="O28" s="437"/>
      <c r="P28" s="437"/>
      <c r="Q28" s="437"/>
      <c r="R28" s="437"/>
      <c r="S28" s="437"/>
      <c r="T28" s="437"/>
      <c r="U28" s="437"/>
      <c r="V28" s="437"/>
      <c r="W28" s="437"/>
      <c r="X28" s="437"/>
      <c r="Y28" s="437"/>
      <c r="Z28" s="437"/>
      <c r="AA28" s="437"/>
      <c r="AB28" s="437"/>
      <c r="AC28" s="437"/>
      <c r="AD28" s="437"/>
      <c r="AE28" s="437"/>
      <c r="AF28" s="437"/>
      <c r="AG28" s="438"/>
      <c r="AM28" s="169" t="s">
        <v>154</v>
      </c>
      <c r="AN28" s="168"/>
      <c r="AO28" s="168"/>
      <c r="AP28" s="168"/>
      <c r="AQ28" s="168"/>
      <c r="AR28" s="168"/>
      <c r="AS28" s="168" t="s">
        <v>164</v>
      </c>
      <c r="AT28" s="168"/>
      <c r="AU28" s="167"/>
      <c r="AV28" s="162"/>
      <c r="AW28" s="161"/>
      <c r="AX28" s="83"/>
      <c r="AY28" s="83"/>
      <c r="BD28" s="8"/>
      <c r="BE28" s="8"/>
    </row>
    <row r="29" spans="1:57" s="171" customFormat="1" ht="18" customHeight="1">
      <c r="A29" s="173"/>
      <c r="B29" s="181" t="s">
        <v>163</v>
      </c>
      <c r="C29" s="175"/>
      <c r="D29" s="175"/>
      <c r="E29" s="444"/>
      <c r="F29" s="445"/>
      <c r="G29" s="445"/>
      <c r="H29" s="445"/>
      <c r="I29" s="445"/>
      <c r="J29" s="445"/>
      <c r="K29" s="445"/>
      <c r="L29" s="445"/>
      <c r="M29" s="445"/>
      <c r="N29" s="175"/>
      <c r="O29" s="180" t="s">
        <v>162</v>
      </c>
      <c r="P29" s="175"/>
      <c r="Q29" s="175"/>
      <c r="R29" s="175"/>
      <c r="S29" s="175"/>
      <c r="T29" s="175"/>
      <c r="U29" s="439"/>
      <c r="V29" s="439"/>
      <c r="W29" s="439"/>
      <c r="X29" s="439"/>
      <c r="Y29" s="439"/>
      <c r="Z29" s="439"/>
      <c r="AA29" s="439"/>
      <c r="AB29" s="439"/>
      <c r="AC29" s="439"/>
      <c r="AD29" s="439"/>
      <c r="AE29" s="439"/>
      <c r="AF29" s="439"/>
      <c r="AG29" s="440"/>
      <c r="AM29" s="169" t="s">
        <v>161</v>
      </c>
      <c r="AN29" s="168"/>
      <c r="AO29" s="168"/>
      <c r="AP29" s="168"/>
      <c r="AQ29" s="168"/>
      <c r="AR29" s="168"/>
      <c r="AS29" s="168" t="s">
        <v>161</v>
      </c>
      <c r="AT29" s="168"/>
      <c r="AU29" s="167"/>
      <c r="AV29" s="162"/>
      <c r="AW29" s="161"/>
      <c r="AX29" s="83"/>
      <c r="AY29" s="83"/>
      <c r="AZ29" s="8"/>
      <c r="BA29" s="8"/>
      <c r="BB29" s="8"/>
      <c r="BC29" s="8"/>
      <c r="BD29" s="8"/>
      <c r="BE29" s="8"/>
    </row>
    <row r="30" spans="1:57" s="171" customFormat="1" ht="15" customHeight="1">
      <c r="A30" s="173"/>
      <c r="B30" s="176" t="s">
        <v>160</v>
      </c>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4"/>
      <c r="AM30" s="169"/>
      <c r="AN30" s="168"/>
      <c r="AO30" s="168"/>
      <c r="AP30" s="168"/>
      <c r="AQ30" s="168"/>
      <c r="AR30" s="168"/>
      <c r="AS30" s="168"/>
      <c r="AT30" s="168"/>
      <c r="AU30" s="167"/>
      <c r="AV30" s="162"/>
      <c r="AW30" s="161"/>
      <c r="AX30" s="83"/>
      <c r="AY30" s="83"/>
      <c r="AZ30" s="8"/>
      <c r="BA30" s="8"/>
      <c r="BB30" s="8"/>
      <c r="BC30" s="8"/>
      <c r="BD30" s="8"/>
      <c r="BE30" s="8"/>
    </row>
    <row r="31" spans="1:57" s="171" customFormat="1" ht="20.25" customHeight="1">
      <c r="A31" s="173"/>
      <c r="B31" s="176"/>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4"/>
      <c r="AM31" s="169"/>
      <c r="AN31" s="168"/>
      <c r="AO31" s="168"/>
      <c r="AP31" s="168"/>
      <c r="AQ31" s="168"/>
      <c r="AR31" s="168"/>
      <c r="AS31" s="168"/>
      <c r="AT31" s="168"/>
      <c r="AU31" s="167"/>
      <c r="AV31" s="162"/>
      <c r="AW31" s="161"/>
      <c r="AX31" s="83"/>
      <c r="AY31" s="83"/>
      <c r="AZ31" s="8"/>
      <c r="BA31" s="8"/>
      <c r="BB31" s="8"/>
      <c r="BC31" s="8"/>
      <c r="BD31" s="8"/>
      <c r="BE31" s="8"/>
    </row>
    <row r="32" spans="1:57" s="171" customFormat="1" ht="13.5" customHeight="1">
      <c r="A32" s="173"/>
      <c r="B32" s="176"/>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4"/>
      <c r="AM32" s="412" t="s">
        <v>152</v>
      </c>
      <c r="AN32" s="396"/>
      <c r="AO32" s="168"/>
      <c r="AP32" s="168"/>
      <c r="AQ32" s="168"/>
      <c r="AR32" s="168"/>
      <c r="AS32" s="168"/>
      <c r="AT32" s="168"/>
      <c r="AU32" s="167"/>
      <c r="AV32" s="162"/>
      <c r="AW32" s="161"/>
      <c r="AX32" s="83"/>
      <c r="AY32" s="83"/>
      <c r="AZ32" s="8"/>
      <c r="BA32" s="8"/>
      <c r="BB32" s="8"/>
      <c r="BC32" s="8"/>
      <c r="BD32" s="8"/>
      <c r="BE32" s="8"/>
    </row>
    <row r="33" spans="1:57" s="171" customFormat="1" ht="20.25" customHeight="1">
      <c r="A33" s="173"/>
      <c r="B33" s="176" t="s">
        <v>159</v>
      </c>
      <c r="C33" s="175"/>
      <c r="D33" s="175"/>
      <c r="E33" s="175"/>
      <c r="F33" s="175"/>
      <c r="G33" s="178" t="s">
        <v>158</v>
      </c>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4"/>
      <c r="AM33" s="169"/>
      <c r="AN33" s="168"/>
      <c r="AO33" s="168"/>
      <c r="AP33" s="168"/>
      <c r="AQ33" s="168"/>
      <c r="AR33" s="168"/>
      <c r="AS33" s="168"/>
      <c r="AT33" s="168"/>
      <c r="AU33" s="167"/>
      <c r="AV33" s="162"/>
      <c r="AW33" s="161"/>
      <c r="AX33" s="83"/>
      <c r="AY33" s="83"/>
      <c r="AZ33" s="8"/>
      <c r="BA33" s="177"/>
      <c r="BB33" s="8"/>
      <c r="BC33" s="8"/>
      <c r="BD33" s="8"/>
      <c r="BE33" s="8"/>
    </row>
    <row r="34" spans="1:57" s="171" customFormat="1" ht="20.25" customHeight="1">
      <c r="A34" s="173"/>
      <c r="B34" s="176" t="s">
        <v>157</v>
      </c>
      <c r="C34" s="175"/>
      <c r="D34" s="175"/>
      <c r="E34" s="175"/>
      <c r="F34" s="175"/>
      <c r="G34" s="178" t="s">
        <v>156</v>
      </c>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4"/>
      <c r="AM34" s="169"/>
      <c r="AN34" s="168"/>
      <c r="AO34" s="168"/>
      <c r="AP34" s="168"/>
      <c r="AQ34" s="168"/>
      <c r="AR34" s="168"/>
      <c r="AS34" s="168"/>
      <c r="AT34" s="168"/>
      <c r="AU34" s="167"/>
      <c r="AV34" s="162"/>
      <c r="AW34" s="161"/>
      <c r="AX34" s="83"/>
      <c r="AY34" s="83"/>
      <c r="AZ34" s="8"/>
      <c r="BA34" s="177"/>
      <c r="BB34" s="8"/>
      <c r="BC34" s="8"/>
      <c r="BD34" s="8"/>
      <c r="BE34" s="8"/>
    </row>
    <row r="35" spans="1:57" s="171" customFormat="1" ht="11.25" hidden="1" customHeight="1">
      <c r="A35" s="173"/>
      <c r="B35" s="176"/>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4"/>
      <c r="AM35" s="169"/>
      <c r="AN35" s="168"/>
      <c r="AO35" s="168"/>
      <c r="AP35" s="168"/>
      <c r="AQ35" s="168"/>
      <c r="AR35" s="168"/>
      <c r="AS35" s="168"/>
      <c r="AT35" s="168"/>
      <c r="AU35" s="167"/>
      <c r="AV35" s="162"/>
      <c r="AW35" s="161"/>
      <c r="AX35" s="83"/>
      <c r="AY35" s="83"/>
      <c r="AZ35" s="8"/>
      <c r="BA35" s="8"/>
      <c r="BB35" s="8"/>
      <c r="BC35" s="8"/>
      <c r="BD35" s="8"/>
      <c r="BE35" s="8"/>
    </row>
    <row r="36" spans="1:57" s="171" customFormat="1" ht="11.25" customHeight="1">
      <c r="A36" s="173"/>
      <c r="B36" s="176"/>
      <c r="C36" s="175"/>
      <c r="D36" s="175"/>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4"/>
      <c r="AM36" s="169" t="s">
        <v>155</v>
      </c>
      <c r="AN36" s="168"/>
      <c r="AO36" s="168"/>
      <c r="AP36" s="168"/>
      <c r="AQ36" s="168"/>
      <c r="AR36" s="168"/>
      <c r="AS36" s="168" t="s">
        <v>154</v>
      </c>
      <c r="AT36" s="168"/>
      <c r="AU36" s="167"/>
      <c r="AV36" s="162"/>
      <c r="AW36" s="161"/>
      <c r="AX36" s="83"/>
      <c r="AY36" s="83"/>
      <c r="AZ36" s="8"/>
      <c r="BA36" s="8"/>
      <c r="BB36" s="8"/>
      <c r="BC36" s="8"/>
      <c r="BD36" s="8"/>
      <c r="BE36" s="8"/>
    </row>
    <row r="37" spans="1:57" s="171" customFormat="1" ht="11.25" customHeight="1">
      <c r="A37" s="173"/>
      <c r="B37" s="176"/>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4"/>
      <c r="AM37" s="169"/>
      <c r="AN37" s="168"/>
      <c r="AO37" s="168"/>
      <c r="AP37" s="168"/>
      <c r="AQ37" s="168"/>
      <c r="AR37" s="168"/>
      <c r="AS37" s="168" t="s">
        <v>153</v>
      </c>
      <c r="AT37" s="168"/>
      <c r="AU37" s="167"/>
      <c r="AV37" s="162"/>
      <c r="AW37" s="161"/>
      <c r="AX37" s="83"/>
      <c r="AY37" s="83"/>
      <c r="AZ37" s="8"/>
      <c r="BA37" s="8"/>
      <c r="BB37" s="8"/>
      <c r="BC37" s="8"/>
      <c r="BD37" s="8"/>
      <c r="BE37" s="8"/>
    </row>
    <row r="38" spans="1:57" s="171" customFormat="1" ht="20.25" customHeight="1">
      <c r="A38" s="173"/>
      <c r="B38" s="176" t="s">
        <v>150</v>
      </c>
      <c r="C38" s="175"/>
      <c r="D38" s="175"/>
      <c r="E38" s="175"/>
      <c r="F38" s="175"/>
      <c r="G38" s="175"/>
      <c r="H38" s="175"/>
      <c r="I38" s="397" t="s">
        <v>152</v>
      </c>
      <c r="J38" s="397"/>
      <c r="K38" s="397"/>
      <c r="L38" s="397"/>
      <c r="M38" s="397"/>
      <c r="N38" s="397"/>
      <c r="O38" s="397"/>
      <c r="P38" s="175"/>
      <c r="Q38" s="175"/>
      <c r="R38" s="175"/>
      <c r="S38" s="175"/>
      <c r="T38" s="175"/>
      <c r="U38" s="175"/>
      <c r="V38" s="175"/>
      <c r="W38" s="397" t="s">
        <v>151</v>
      </c>
      <c r="X38" s="397"/>
      <c r="Y38" s="397"/>
      <c r="Z38" s="397"/>
      <c r="AA38" s="397"/>
      <c r="AB38" s="397"/>
      <c r="AC38" s="397"/>
      <c r="AD38" s="397"/>
      <c r="AE38" s="397"/>
      <c r="AF38" s="397"/>
      <c r="AG38" s="443"/>
      <c r="AM38" s="176"/>
      <c r="AN38" s="175"/>
      <c r="AO38" s="175"/>
      <c r="AP38" s="175"/>
      <c r="AQ38" s="175"/>
      <c r="AR38" s="175"/>
      <c r="AS38" s="175"/>
      <c r="AT38" s="175"/>
      <c r="AU38" s="174"/>
      <c r="AV38" s="173"/>
      <c r="AW38" s="172"/>
      <c r="AZ38" s="8"/>
      <c r="BA38" s="8"/>
      <c r="BB38" s="8"/>
      <c r="BC38" s="8"/>
      <c r="BD38" s="8"/>
      <c r="BE38" s="8"/>
    </row>
    <row r="39" spans="1:57">
      <c r="B39" s="169"/>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7"/>
      <c r="AM39" s="169"/>
      <c r="AN39" s="168"/>
      <c r="AO39" s="168"/>
      <c r="AP39" s="168"/>
      <c r="AQ39" s="168"/>
      <c r="AR39" s="168"/>
      <c r="AS39" s="168"/>
      <c r="AT39" s="168"/>
      <c r="AU39" s="167"/>
    </row>
    <row r="40" spans="1:57">
      <c r="B40" s="169"/>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7"/>
      <c r="AM40" s="169"/>
      <c r="AN40" s="168"/>
      <c r="AO40" s="168"/>
      <c r="AP40" s="168"/>
      <c r="AQ40" s="168"/>
      <c r="AR40" s="168"/>
      <c r="AS40" s="168"/>
      <c r="AT40" s="168"/>
      <c r="AU40" s="167"/>
    </row>
    <row r="41" spans="1:57">
      <c r="B41" s="169"/>
      <c r="C41" s="168"/>
      <c r="D41" s="168"/>
      <c r="E41" s="168"/>
      <c r="F41" s="168"/>
      <c r="G41" s="398" t="s">
        <v>150</v>
      </c>
      <c r="H41" s="398"/>
      <c r="I41" s="398"/>
      <c r="J41" s="398"/>
      <c r="K41" s="398"/>
      <c r="L41" s="398"/>
      <c r="M41" s="398"/>
      <c r="N41" s="398"/>
      <c r="O41" s="398"/>
      <c r="P41" s="398"/>
      <c r="Q41" s="398"/>
      <c r="R41" s="398"/>
      <c r="S41" s="168"/>
      <c r="T41" s="168"/>
      <c r="U41" s="168"/>
      <c r="V41" s="168"/>
      <c r="W41" s="168"/>
      <c r="X41" s="168"/>
      <c r="Y41" s="168"/>
      <c r="Z41" s="168"/>
      <c r="AA41" s="168"/>
      <c r="AB41" s="168"/>
      <c r="AC41" s="168"/>
      <c r="AD41" s="168"/>
      <c r="AE41" s="168"/>
      <c r="AF41" s="168"/>
      <c r="AG41" s="167"/>
      <c r="AM41" s="169"/>
      <c r="AN41" s="168"/>
      <c r="AO41" s="168"/>
      <c r="AP41" s="168"/>
      <c r="AQ41" s="168"/>
      <c r="AR41" s="168"/>
      <c r="AS41" s="168"/>
      <c r="AT41" s="168"/>
      <c r="AU41" s="167"/>
    </row>
    <row r="42" spans="1:57">
      <c r="B42" s="169"/>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7"/>
      <c r="AM42" s="169"/>
      <c r="AN42" s="168"/>
      <c r="AO42" s="168"/>
      <c r="AP42" s="168"/>
      <c r="AQ42" s="168"/>
      <c r="AR42" s="168"/>
      <c r="AS42" s="168"/>
      <c r="AT42" s="168"/>
      <c r="AU42" s="167"/>
    </row>
    <row r="43" spans="1:57">
      <c r="B43" s="169"/>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7"/>
      <c r="AM43" s="169"/>
      <c r="AN43" s="168"/>
      <c r="AO43" s="168"/>
      <c r="AP43" s="168"/>
      <c r="AQ43" s="168"/>
      <c r="AR43" s="168"/>
      <c r="AS43" s="168"/>
      <c r="AT43" s="168"/>
      <c r="AU43" s="167"/>
      <c r="BA43" s="379" t="str">
        <f>Data!$D$23</f>
        <v>03120402003</v>
      </c>
      <c r="BB43" s="379"/>
    </row>
    <row r="44" spans="1:57">
      <c r="B44" s="169"/>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7"/>
      <c r="AM44" s="169"/>
      <c r="AN44" s="168"/>
      <c r="AO44" s="168"/>
      <c r="AP44" s="168"/>
      <c r="AQ44" s="168"/>
      <c r="AR44" s="168"/>
      <c r="AS44" s="168"/>
      <c r="AT44" s="168"/>
      <c r="AU44" s="167"/>
      <c r="AZ44" s="8" t="str">
        <f>LEFT(BA43,4)</f>
        <v>0312</v>
      </c>
    </row>
    <row r="45" spans="1:57" ht="13.5" thickBot="1">
      <c r="B45" s="166"/>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4"/>
      <c r="AM45" s="166"/>
      <c r="AN45" s="165"/>
      <c r="AO45" s="165"/>
      <c r="AP45" s="165"/>
      <c r="AQ45" s="165"/>
      <c r="AR45" s="165"/>
      <c r="AS45" s="165"/>
      <c r="AT45" s="165"/>
      <c r="AU45" s="164"/>
      <c r="AZ45" s="8" t="str">
        <f>LEFT(AZ44,1)</f>
        <v>0</v>
      </c>
      <c r="BA45" s="8" t="str">
        <f>RIGHT(LEFT(AZ44,2),1)</f>
        <v>3</v>
      </c>
      <c r="BB45" s="8" t="str">
        <f>LEFT(RIGHT(AZ44,2),1)</f>
        <v>1</v>
      </c>
      <c r="BC45" s="8" t="str">
        <f>RIGHT(RIGHT(AZ44,2),1)</f>
        <v>2</v>
      </c>
    </row>
    <row r="46" spans="1:57" s="162" customFormat="1" ht="27" customHeight="1">
      <c r="AW46" s="161"/>
      <c r="AZ46" s="163"/>
      <c r="BA46" s="163">
        <v>2406010010003010</v>
      </c>
      <c r="BB46" s="163"/>
      <c r="BC46" s="163"/>
      <c r="BD46" s="163"/>
      <c r="BE46" s="163"/>
    </row>
    <row r="47" spans="1:57" hidden="1"/>
    <row r="48" spans="1:57" hidden="1">
      <c r="BA48" s="8" t="str">
        <f>LEFT(BA46,9)</f>
        <v>240601001</v>
      </c>
    </row>
    <row r="49" spans="52:55" s="83" customFormat="1" hidden="1">
      <c r="AZ49" s="8"/>
      <c r="BA49" s="8"/>
      <c r="BB49" s="8"/>
      <c r="BC49" s="8"/>
    </row>
    <row r="50" spans="52:55" s="83" customFormat="1" hidden="1">
      <c r="AZ50" s="8" t="str">
        <f>RIGHT(BA48,3)</f>
        <v>001</v>
      </c>
      <c r="BA50" s="8" t="str">
        <f>RIGHT(BA48,3)</f>
        <v>001</v>
      </c>
      <c r="BB50" s="8" t="str">
        <f>RIGHT(BA48,3)</f>
        <v>001</v>
      </c>
      <c r="BC50" s="8"/>
    </row>
    <row r="51" spans="52:55" s="83" customFormat="1" hidden="1">
      <c r="AZ51" s="8"/>
      <c r="BA51" s="8"/>
      <c r="BB51" s="8"/>
      <c r="BC51" s="8"/>
    </row>
    <row r="52" spans="52:55" s="83" customFormat="1" hidden="1">
      <c r="AZ52" s="8" t="str">
        <f>LEFT(AZ50,1)</f>
        <v>0</v>
      </c>
      <c r="BA52" s="8" t="str">
        <f>LEFT(RIGHT(BA50,2),1)</f>
        <v>0</v>
      </c>
      <c r="BB52" s="8">
        <f>RIGHT(BB50,1)*1</f>
        <v>1</v>
      </c>
      <c r="BC52" s="8"/>
    </row>
    <row r="53" spans="52:55" s="83" customFormat="1" hidden="1">
      <c r="AZ53" s="8"/>
      <c r="BA53" s="8"/>
      <c r="BB53" s="8"/>
      <c r="BC53" s="81" t="s">
        <v>117</v>
      </c>
    </row>
    <row r="54" spans="52:55" s="83" customFormat="1" hidden="1">
      <c r="AZ54" s="8"/>
      <c r="BA54" s="8" t="str">
        <f>LEFT(BA48,6)</f>
        <v>240601</v>
      </c>
      <c r="BB54" s="8"/>
      <c r="BC54" s="8"/>
    </row>
    <row r="55" spans="52:55" s="83" customFormat="1" hidden="1">
      <c r="AZ55" s="8"/>
      <c r="BA55" s="8"/>
      <c r="BB55" s="8"/>
      <c r="BC55" s="8"/>
    </row>
    <row r="56" spans="52:55" s="83" customFormat="1" hidden="1">
      <c r="AZ56" s="8" t="str">
        <f>LEFT(RIGHT(BA54,2),1)</f>
        <v>0</v>
      </c>
      <c r="BA56" s="8" t="str">
        <f>RIGHT(RIGHT(BA54,2),1)</f>
        <v>1</v>
      </c>
      <c r="BB56" s="8"/>
      <c r="BC56" s="8"/>
    </row>
    <row r="57" spans="52:55" s="83" customFormat="1" hidden="1">
      <c r="AZ57" s="8"/>
      <c r="BA57" s="8"/>
      <c r="BB57" s="8"/>
      <c r="BC57" s="8"/>
    </row>
    <row r="58" spans="52:55" s="83" customFormat="1" hidden="1">
      <c r="AZ58" s="8"/>
      <c r="BA58" s="8"/>
      <c r="BB58" s="8"/>
      <c r="BC58" s="8"/>
    </row>
    <row r="59" spans="52:55" s="83" customFormat="1" hidden="1">
      <c r="AZ59" s="8"/>
      <c r="BA59" s="8"/>
      <c r="BB59" s="8"/>
      <c r="BC59" s="8"/>
    </row>
    <row r="60" spans="52:55" s="83" customFormat="1" hidden="1">
      <c r="AZ60" s="8"/>
      <c r="BA60" s="8"/>
      <c r="BB60" s="8"/>
      <c r="BC60" s="8"/>
    </row>
    <row r="61" spans="52:55" s="83" customFormat="1" hidden="1">
      <c r="AZ61" s="8"/>
      <c r="BA61" s="8"/>
      <c r="BB61" s="8"/>
      <c r="BC61" s="8"/>
    </row>
    <row r="62" spans="52:55" s="83" customFormat="1" hidden="1">
      <c r="AZ62" s="8"/>
      <c r="BA62" s="8"/>
      <c r="BB62" s="8"/>
      <c r="BC62" s="8"/>
    </row>
    <row r="63" spans="52:55" s="83" customFormat="1" hidden="1">
      <c r="AZ63" s="8"/>
      <c r="BA63" s="8"/>
      <c r="BB63" s="8"/>
      <c r="BC63" s="8"/>
    </row>
    <row r="64" spans="52:55" s="83" customFormat="1" hidden="1">
      <c r="AZ64" s="8"/>
      <c r="BA64" s="8"/>
      <c r="BB64" s="8"/>
      <c r="BC64" s="8"/>
    </row>
    <row r="65" hidden="1"/>
    <row r="66" hidden="1"/>
    <row r="67" hidden="1"/>
    <row r="68" hidden="1"/>
    <row r="69" hidden="1"/>
    <row r="70" hidden="1"/>
    <row r="71" hidden="1"/>
    <row r="72" hidden="1"/>
    <row r="73" hidden="1"/>
    <row r="74" hidden="1"/>
    <row r="75" hidden="1"/>
    <row r="76" hidden="1"/>
    <row r="77" hidden="1"/>
    <row r="78" hidden="1"/>
    <row r="79" hidden="1"/>
    <row r="80" hidden="1"/>
    <row r="81" spans="52:53" s="83" customFormat="1" hidden="1">
      <c r="AZ81" s="8"/>
      <c r="BA81" s="8"/>
    </row>
    <row r="82" spans="52:53" s="83" customFormat="1" hidden="1">
      <c r="AZ82" s="8"/>
      <c r="BA82" s="8"/>
    </row>
    <row r="83" spans="52:53" s="83" customFormat="1" hidden="1">
      <c r="AZ83" s="8"/>
      <c r="BA83" s="8"/>
    </row>
    <row r="84" spans="52:53" s="83" customFormat="1" hidden="1">
      <c r="AZ84" s="8"/>
      <c r="BA84" s="8"/>
    </row>
    <row r="85" spans="52:53" s="83" customFormat="1" hidden="1">
      <c r="AZ85" s="8"/>
      <c r="BA85" s="8"/>
    </row>
    <row r="86" spans="52:53" s="83" customFormat="1" hidden="1">
      <c r="AZ86" s="8"/>
      <c r="BA86" s="8"/>
    </row>
    <row r="87" spans="52:53" s="83" customFormat="1" hidden="1">
      <c r="AZ87" s="8"/>
      <c r="BA87" s="8"/>
    </row>
    <row r="88" spans="52:53" s="83" customFormat="1" hidden="1">
      <c r="AZ88" s="8"/>
      <c r="BA88" s="8"/>
    </row>
    <row r="89" spans="52:53" s="83" customFormat="1" hidden="1">
      <c r="AZ89" s="8"/>
      <c r="BA89" s="8"/>
    </row>
    <row r="90" spans="52:53" s="83" customFormat="1" hidden="1">
      <c r="AZ90" s="8"/>
      <c r="BA90" s="8"/>
    </row>
    <row r="91" spans="52:53" s="83" customFormat="1" hidden="1">
      <c r="AZ91" s="8"/>
      <c r="BA91" s="8"/>
    </row>
    <row r="92" spans="52:53" s="83" customFormat="1" hidden="1">
      <c r="AZ92" s="8"/>
      <c r="BA92" s="8"/>
    </row>
    <row r="93" spans="52:53" s="83" customFormat="1" hidden="1">
      <c r="AZ93" s="8"/>
      <c r="BA93" s="8"/>
    </row>
    <row r="94" spans="52:53" s="83" customFormat="1" hidden="1">
      <c r="AZ94" s="41"/>
      <c r="BA94" s="41"/>
    </row>
    <row r="95" spans="52:53" s="83" customFormat="1" hidden="1">
      <c r="AZ95" s="41"/>
      <c r="BA95" s="41"/>
    </row>
    <row r="96" spans="52:53" s="83" customFormat="1" hidden="1">
      <c r="AZ96" s="41"/>
      <c r="BA96" s="41"/>
    </row>
    <row r="97" spans="2:53" s="83" customFormat="1" hidden="1">
      <c r="AV97" s="162"/>
      <c r="AW97" s="161"/>
      <c r="AZ97" s="41"/>
      <c r="BA97" s="41"/>
    </row>
    <row r="98" spans="2:53" s="83" customFormat="1" hidden="1">
      <c r="AV98" s="162"/>
      <c r="AW98" s="161"/>
      <c r="AZ98" s="41"/>
      <c r="BA98" s="41"/>
    </row>
    <row r="99" spans="2:53" s="83" customFormat="1" hidden="1">
      <c r="AV99" s="162"/>
      <c r="AW99" s="161"/>
      <c r="AZ99" s="41"/>
      <c r="BA99" s="41"/>
    </row>
    <row r="100" spans="2:53" s="83" customFormat="1" hidden="1">
      <c r="AV100" s="162"/>
      <c r="AW100" s="161"/>
      <c r="AZ100" s="41"/>
      <c r="BA100" s="41"/>
    </row>
    <row r="101" spans="2:53" s="83" customFormat="1" hidden="1">
      <c r="AV101" s="162"/>
      <c r="AW101" s="161"/>
      <c r="AZ101" s="41"/>
      <c r="BA101" s="41"/>
    </row>
    <row r="102" spans="2:53" s="83" customFormat="1" hidden="1">
      <c r="AV102" s="162"/>
      <c r="AW102" s="161"/>
      <c r="AZ102" s="41"/>
      <c r="BA102" s="41"/>
    </row>
    <row r="103" spans="2:53" s="83" customFormat="1" hidden="1">
      <c r="AV103" s="162"/>
      <c r="AW103" s="161"/>
      <c r="AZ103" s="41"/>
      <c r="BA103" s="41"/>
    </row>
    <row r="104" spans="2:53" s="83" customFormat="1" hidden="1">
      <c r="B104" s="151">
        <f>Y25</f>
        <v>622</v>
      </c>
      <c r="C104" s="83">
        <f>(B104-B107)/1000</f>
        <v>0</v>
      </c>
      <c r="O104" s="83">
        <v>1</v>
      </c>
      <c r="P104" s="83" t="s">
        <v>39</v>
      </c>
      <c r="R104" s="41"/>
      <c r="AV104" s="162"/>
      <c r="AW104" s="161"/>
      <c r="AZ104" s="41"/>
      <c r="BA104" s="41"/>
    </row>
    <row r="105" spans="2:53" s="83" customFormat="1" hidden="1">
      <c r="B105" s="83">
        <f>(C104-B106)/100</f>
        <v>0</v>
      </c>
      <c r="C105" s="83">
        <f>B105</f>
        <v>0</v>
      </c>
      <c r="D105" s="83">
        <f>RIGHT(C105,2)*1</f>
        <v>0</v>
      </c>
      <c r="E105" s="83">
        <f>(C105-D105)/100</f>
        <v>0</v>
      </c>
      <c r="F105" s="83">
        <f>(D105-RIGHT(D105,1)*1)/10</f>
        <v>0</v>
      </c>
      <c r="G105" s="83">
        <f>RIGHT(C105,1)*1</f>
        <v>0</v>
      </c>
      <c r="H105" s="83" t="str">
        <f>IF(F105=O105,Q105,IF(F105=O106,Q106,IF(F105=O107,Q107,IF(F105=O108,Q108,IF(F105=O109,Q109,IF(F105=O110,Q110,IF(F105=O111,Q111,IF(F105=O112,Q112," "))))))))</f>
        <v xml:space="preserve"> </v>
      </c>
      <c r="I105" s="83" t="str">
        <f>IF(F105=1," ",IF(G105=O104,P104,IF(G105=O105,P105,IF(G105=O106,P106,IF(G105=O107,P107,IF(G105=O108,P108,IF(G105=O109,P109," ")))))))</f>
        <v xml:space="preserve"> </v>
      </c>
      <c r="J105" s="83" t="str">
        <f>IF(F105=1," ",IF(G105=O110,P110,IF(G105=O111,P111,IF(G105=O112,P112," "))))</f>
        <v xml:space="preserve"> </v>
      </c>
      <c r="K105" s="83" t="str">
        <f>IF(F105=0," ",IF(F105&gt;1," ",IF(G105=O105,P115,IF(G105=O106,P116,IF(G105=O107,P117,IF(G105=O108,P118,IF(G105=O109,P119,IF(G105=O110,P120," "))))))))</f>
        <v xml:space="preserve"> </v>
      </c>
      <c r="L105" s="83" t="str">
        <f>IF(F105=0," ",IF(F105&gt;1," ",IF(G105=O111,P121,IF(G105=O112,P122,IF(G105=O104,P114,IF(G105=0,P113," "))))))</f>
        <v xml:space="preserve"> </v>
      </c>
      <c r="M105" s="83" t="str">
        <f>IF(F105=0," ","lakh")</f>
        <v xml:space="preserve"> </v>
      </c>
      <c r="N105" s="83" t="str">
        <f>IF(G105=0," ",IF(F105&gt;0," ","lakh"))</f>
        <v xml:space="preserve"> </v>
      </c>
      <c r="O105" s="83">
        <v>2</v>
      </c>
      <c r="P105" s="83" t="s">
        <v>40</v>
      </c>
      <c r="Q105" s="83" t="s">
        <v>41</v>
      </c>
      <c r="R105" s="41"/>
      <c r="AV105" s="162"/>
      <c r="AW105" s="161"/>
      <c r="AZ105" s="41"/>
      <c r="BA105" s="41"/>
    </row>
    <row r="106" spans="2:53" s="83" customFormat="1" hidden="1">
      <c r="B106" s="83">
        <f>RIGHT(C104,2)*1</f>
        <v>0</v>
      </c>
      <c r="C106" s="83">
        <f>B106</f>
        <v>0</v>
      </c>
      <c r="D106" s="83">
        <f>RIGHT(C106,2)*1</f>
        <v>0</v>
      </c>
      <c r="E106" s="83">
        <f>(C106-D106)/100</f>
        <v>0</v>
      </c>
      <c r="F106" s="83">
        <f>(D106-RIGHT(D106,1)*1)/10</f>
        <v>0</v>
      </c>
      <c r="G106" s="83">
        <f>RIGHT(C106,1)*1</f>
        <v>0</v>
      </c>
      <c r="H106" s="83" t="str">
        <f>IF(F106=O105,Q105,IF(F106=O106,Q106,IF(F106=O107,Q107,IF(F106=O108,Q108,IF(F106=O109,Q109,IF(F106=O110,Q110,IF(F106=O111,Q111,IF(F106=O112,Q112," "))))))))</f>
        <v xml:space="preserve"> </v>
      </c>
      <c r="I106" s="83" t="str">
        <f>IF(F106=1," ",IF(G106=O104,P104,IF(G106=O105,P105,IF(G106=O106,P106,IF(G106=O107,P107,IF(G106=O108,P108,IF(G106=O109,P109," ")))))))</f>
        <v xml:space="preserve"> </v>
      </c>
      <c r="J106" s="83" t="str">
        <f>IF(F106=1," ",IF(G106=O110,P110,IF(G106=O111,P111,IF(G106=O112,P112," "))))</f>
        <v xml:space="preserve"> </v>
      </c>
      <c r="K106" s="83" t="str">
        <f>IF(F106=0," ",IF(F106&gt;1," ",IF(G106=O105,P115,IF(G106=O106,P116,IF(G106=O107,P117,IF(G106=O108,P118,IF(G106=O109,P119,IF(G106=O110,P120," "))))))))</f>
        <v xml:space="preserve"> </v>
      </c>
      <c r="L106" s="83" t="str">
        <f>IF(F106=0," ",IF(F106&gt;1," ",IF(G106=O111,P121,IF(G106=O112,P122,IF(G106=O104,P114,IF(G106=0,P113," "))))))</f>
        <v xml:space="preserve"> </v>
      </c>
      <c r="M106" s="83" t="str">
        <f>IF(F106=0," ","thousand")</f>
        <v xml:space="preserve"> </v>
      </c>
      <c r="N106" s="83" t="str">
        <f>IF(G106=0," ",IF(F106&gt;0," ","thousand"))</f>
        <v xml:space="preserve"> </v>
      </c>
      <c r="O106" s="83">
        <v>3</v>
      </c>
      <c r="P106" s="83" t="s">
        <v>42</v>
      </c>
      <c r="Q106" s="83" t="s">
        <v>43</v>
      </c>
      <c r="R106" s="41"/>
      <c r="AV106" s="162"/>
      <c r="AW106" s="161"/>
      <c r="AZ106" s="41"/>
      <c r="BA106" s="41"/>
    </row>
    <row r="107" spans="2:53" s="83" customFormat="1" hidden="1">
      <c r="B107" s="83">
        <f>RIGHT(B104,3)*1</f>
        <v>622</v>
      </c>
      <c r="C107" s="83">
        <f>B107</f>
        <v>622</v>
      </c>
      <c r="D107" s="83">
        <f>ROUND((C107-E108)/100,0)</f>
        <v>6</v>
      </c>
      <c r="I107" s="83" t="str">
        <f>IF(D107=0," ",IF(D107=O104,P104,IF(D107=O105,P105,IF(D107=O106,P106,IF(D107=O107,P107,IF(D107=O108,P108,IF(D107=O109,P109," ")))))))</f>
        <v>Six</v>
      </c>
      <c r="J107" s="83" t="str">
        <f>IF(D107=0," ",IF(D107=O110,P110,IF(D107=O111,P111,IF(D107=O112,P112," "))))</f>
        <v xml:space="preserve"> </v>
      </c>
      <c r="M107" s="83" t="str">
        <f>IF(D107=0," ","hundred")</f>
        <v>hundred</v>
      </c>
      <c r="O107" s="83">
        <v>4</v>
      </c>
      <c r="P107" s="83" t="s">
        <v>44</v>
      </c>
      <c r="Q107" s="83" t="s">
        <v>45</v>
      </c>
      <c r="R107" s="41"/>
      <c r="AV107" s="162"/>
      <c r="AW107" s="161"/>
      <c r="AZ107" s="41"/>
      <c r="BA107" s="41"/>
    </row>
    <row r="108" spans="2:53" s="83" customFormat="1" hidden="1">
      <c r="E108" s="83">
        <f>RIGHT(C107,2)*1</f>
        <v>22</v>
      </c>
      <c r="F108" s="83">
        <f>(E108-RIGHT(E108,1)*1)/10</f>
        <v>2</v>
      </c>
      <c r="G108" s="83">
        <f>RIGHT(C107,1)*1</f>
        <v>2</v>
      </c>
      <c r="H108" s="83" t="str">
        <f>IF(F108=O105,Q105,IF(F108=O106,Q106,IF(F108=O107,Q107,IF(F108=O108,Q108,IF(F108=O109,Q109,IF(F108=O110,Q110,IF(F108=O111,Q111,IF(F108=O112,Q112," "))))))))</f>
        <v xml:space="preserve">Twenty </v>
      </c>
      <c r="I108" s="83" t="str">
        <f>IF(F108=1," ",IF(G108=O104,P104,IF(G108=O105,P105,IF(G108=O106,P106,IF(G108=O107,P107,IF(G108=O108,P108,IF(G108=O109,P109," ")))))))</f>
        <v>Two</v>
      </c>
      <c r="J108" s="83" t="str">
        <f>IF(F108=1," ",IF(G108=O110,P110,IF(G108=O111,P111,IF(G108=O112,P112," "))))</f>
        <v xml:space="preserve"> </v>
      </c>
      <c r="K108" s="83" t="str">
        <f>IF(F108=0," ",IF(F108&gt;1," ",IF(G108=O105,P115,IF(G108=O106,P116,IF(G108=O107,P117,IF(G108=O108,P118,IF(G108=O109,P119,IF(G108=O110,P120," "))))))))</f>
        <v xml:space="preserve"> </v>
      </c>
      <c r="L108" s="83" t="str">
        <f>IF(F108=0," ",IF(F108&gt;1," ",IF(G108=O111,P121,IF(G108=O112,P122,IF(G108=O104,P114,IF(G108=0,P113," "))))))</f>
        <v xml:space="preserve"> </v>
      </c>
      <c r="O108" s="83">
        <v>5</v>
      </c>
      <c r="P108" s="83" t="s">
        <v>46</v>
      </c>
      <c r="Q108" s="83" t="s">
        <v>47</v>
      </c>
      <c r="R108" s="41"/>
      <c r="AV108" s="162"/>
      <c r="AW108" s="161"/>
      <c r="AZ108" s="41"/>
      <c r="BA108" s="41"/>
    </row>
    <row r="109" spans="2:53" s="83" customFormat="1" hidden="1">
      <c r="F109" s="83">
        <f>F108</f>
        <v>2</v>
      </c>
      <c r="G109" s="83">
        <f>G108</f>
        <v>2</v>
      </c>
      <c r="O109" s="83">
        <v>6</v>
      </c>
      <c r="P109" s="83" t="s">
        <v>48</v>
      </c>
      <c r="Q109" s="83" t="s">
        <v>49</v>
      </c>
      <c r="R109" s="41"/>
      <c r="AV109" s="162"/>
      <c r="AW109" s="161"/>
      <c r="AZ109" s="41"/>
      <c r="BA109" s="41"/>
    </row>
    <row r="110" spans="2:53" s="83" customFormat="1" hidden="1">
      <c r="O110" s="83">
        <v>7</v>
      </c>
      <c r="P110" s="83" t="s">
        <v>50</v>
      </c>
      <c r="Q110" s="83" t="s">
        <v>51</v>
      </c>
      <c r="R110" s="41"/>
      <c r="AV110" s="162"/>
      <c r="AW110" s="161"/>
      <c r="AZ110" s="41"/>
      <c r="BA110" s="41"/>
    </row>
    <row r="111" spans="2:53" s="83" customFormat="1" hidden="1">
      <c r="O111" s="83">
        <v>8</v>
      </c>
      <c r="P111" s="83" t="s">
        <v>52</v>
      </c>
      <c r="Q111" s="83" t="s">
        <v>53</v>
      </c>
      <c r="R111" s="41"/>
      <c r="AV111" s="162"/>
      <c r="AW111" s="161"/>
      <c r="AZ111" s="41"/>
      <c r="BA111" s="41"/>
    </row>
    <row r="112" spans="2:53" s="83" customFormat="1" hidden="1">
      <c r="B112" s="83" t="str">
        <f>TRIM(H105&amp;" "&amp;I105&amp;" "&amp;J105&amp;" "&amp;K105&amp;" "&amp;L105&amp;" "&amp;M105&amp;" "&amp;N105)</f>
        <v/>
      </c>
      <c r="O112" s="83">
        <v>9</v>
      </c>
      <c r="P112" s="83" t="s">
        <v>54</v>
      </c>
      <c r="Q112" s="83" t="s">
        <v>55</v>
      </c>
      <c r="R112" s="41"/>
      <c r="AV112" s="162"/>
      <c r="AW112" s="161"/>
      <c r="AZ112" s="41"/>
      <c r="BA112" s="41"/>
    </row>
    <row r="113" spans="2:53" s="83" customFormat="1" hidden="1">
      <c r="B113" s="83" t="str">
        <f>TRIM(H106&amp;" "&amp;I106&amp;" "&amp;J106&amp;" "&amp;K106&amp;" "&amp;L106&amp;" "&amp;M106&amp;" "&amp;N106)</f>
        <v/>
      </c>
      <c r="O113" s="83">
        <v>10</v>
      </c>
      <c r="P113" s="83" t="s">
        <v>56</v>
      </c>
      <c r="R113" s="41"/>
      <c r="AV113" s="162"/>
      <c r="AW113" s="161"/>
      <c r="AZ113" s="41"/>
      <c r="BA113" s="41"/>
    </row>
    <row r="114" spans="2:53" s="83" customFormat="1" hidden="1">
      <c r="B114" s="83" t="str">
        <f>TRIM(H107&amp;" "&amp;I107&amp;" "&amp;J107&amp;" "&amp;K107&amp;" "&amp;L107&amp;" "&amp;M107&amp;" "&amp;N107)</f>
        <v>Six hundred</v>
      </c>
      <c r="O114" s="83">
        <v>11</v>
      </c>
      <c r="P114" s="83" t="s">
        <v>57</v>
      </c>
      <c r="R114" s="41"/>
      <c r="AV114" s="162"/>
      <c r="AW114" s="161"/>
      <c r="AZ114" s="41"/>
      <c r="BA114" s="41"/>
    </row>
    <row r="115" spans="2:53" s="83" customFormat="1" hidden="1">
      <c r="B115" s="83" t="str">
        <f>TRIM(H108&amp;" "&amp;I108&amp;" "&amp;J108&amp;" "&amp;K108&amp;" "&amp;L108)</f>
        <v>Twenty Two</v>
      </c>
      <c r="O115" s="83">
        <v>12</v>
      </c>
      <c r="P115" s="83" t="s">
        <v>58</v>
      </c>
      <c r="R115" s="41"/>
      <c r="AV115" s="162"/>
      <c r="AW115" s="161"/>
      <c r="AZ115" s="41"/>
      <c r="BA115" s="41"/>
    </row>
    <row r="116" spans="2:53" s="83" customFormat="1" hidden="1">
      <c r="B116" s="83" t="str">
        <f>IF(B104&gt;0,TRIM(B112&amp;" "&amp;B113&amp;" "&amp;B114&amp;" "&amp;B115)&amp;" only","Zero only")</f>
        <v>Six hundred Twenty Two only</v>
      </c>
      <c r="O116" s="83">
        <v>13</v>
      </c>
      <c r="P116" s="83" t="s">
        <v>59</v>
      </c>
      <c r="R116" s="41"/>
      <c r="AV116" s="162"/>
      <c r="AW116" s="161"/>
      <c r="AZ116" s="41"/>
      <c r="BA116" s="41"/>
    </row>
    <row r="117" spans="2:53" s="83" customFormat="1" hidden="1">
      <c r="O117" s="83">
        <v>14</v>
      </c>
      <c r="P117" s="83" t="s">
        <v>60</v>
      </c>
      <c r="R117" s="41"/>
      <c r="AV117" s="162"/>
      <c r="AW117" s="161"/>
      <c r="AZ117" s="41"/>
      <c r="BA117" s="41"/>
    </row>
    <row r="118" spans="2:53" s="83" customFormat="1" hidden="1">
      <c r="O118" s="83">
        <v>15</v>
      </c>
      <c r="P118" s="83" t="s">
        <v>61</v>
      </c>
      <c r="R118" s="41"/>
      <c r="AV118" s="162"/>
      <c r="AW118" s="161"/>
      <c r="AZ118" s="41"/>
      <c r="BA118" s="41"/>
    </row>
    <row r="119" spans="2:53" s="83" customFormat="1" hidden="1">
      <c r="O119" s="83">
        <v>16</v>
      </c>
      <c r="P119" s="83" t="s">
        <v>62</v>
      </c>
      <c r="R119" s="41"/>
      <c r="AV119" s="162"/>
      <c r="AW119" s="161"/>
      <c r="AZ119" s="41"/>
      <c r="BA119" s="41"/>
    </row>
    <row r="120" spans="2:53" s="83" customFormat="1" hidden="1">
      <c r="O120" s="83">
        <v>17</v>
      </c>
      <c r="P120" s="83" t="s">
        <v>63</v>
      </c>
      <c r="R120" s="41"/>
      <c r="AV120" s="162"/>
      <c r="AW120" s="161"/>
      <c r="AZ120" s="41"/>
      <c r="BA120" s="41"/>
    </row>
    <row r="121" spans="2:53" s="83" customFormat="1" hidden="1">
      <c r="O121" s="83">
        <v>18</v>
      </c>
      <c r="P121" s="83" t="s">
        <v>64</v>
      </c>
      <c r="R121" s="41"/>
      <c r="AV121" s="162"/>
      <c r="AW121" s="161"/>
      <c r="AZ121" s="41"/>
      <c r="BA121" s="41"/>
    </row>
    <row r="122" spans="2:53" s="83" customFormat="1" hidden="1">
      <c r="O122" s="83">
        <v>19</v>
      </c>
      <c r="P122" s="83" t="s">
        <v>65</v>
      </c>
      <c r="R122" s="41"/>
      <c r="AV122" s="162"/>
      <c r="AW122" s="161"/>
      <c r="AZ122" s="41"/>
      <c r="BA122" s="41"/>
    </row>
    <row r="123" spans="2:53" s="83" customFormat="1" hidden="1">
      <c r="O123" s="83">
        <v>20</v>
      </c>
      <c r="P123" s="83" t="s">
        <v>41</v>
      </c>
      <c r="R123" s="41"/>
      <c r="AV123" s="162"/>
      <c r="AW123" s="161"/>
      <c r="AZ123" s="41"/>
      <c r="BA123" s="41"/>
    </row>
    <row r="124" spans="2:53" s="83" customFormat="1" hidden="1">
      <c r="O124" s="83">
        <v>30</v>
      </c>
      <c r="P124" s="83" t="s">
        <v>43</v>
      </c>
      <c r="R124" s="41"/>
      <c r="AV124" s="162"/>
      <c r="AW124" s="161"/>
      <c r="AZ124" s="41"/>
      <c r="BA124" s="41"/>
    </row>
    <row r="125" spans="2:53" s="83" customFormat="1" hidden="1">
      <c r="O125" s="83">
        <v>40</v>
      </c>
      <c r="P125" s="83" t="s">
        <v>45</v>
      </c>
      <c r="R125" s="41"/>
      <c r="AV125" s="162"/>
      <c r="AW125" s="161"/>
      <c r="AZ125" s="41"/>
      <c r="BA125" s="41"/>
    </row>
    <row r="126" spans="2:53" s="83" customFormat="1" hidden="1">
      <c r="O126" s="83">
        <v>50</v>
      </c>
      <c r="P126" s="83" t="s">
        <v>47</v>
      </c>
      <c r="R126" s="41"/>
      <c r="AV126" s="162"/>
      <c r="AW126" s="161"/>
      <c r="AZ126" s="41"/>
      <c r="BA126" s="41"/>
    </row>
    <row r="127" spans="2:53" s="83" customFormat="1" hidden="1">
      <c r="O127" s="83">
        <v>60</v>
      </c>
      <c r="P127" s="83" t="s">
        <v>49</v>
      </c>
      <c r="R127" s="41"/>
      <c r="AV127" s="162"/>
      <c r="AW127" s="161"/>
      <c r="AZ127" s="41"/>
      <c r="BA127" s="41"/>
    </row>
    <row r="128" spans="2:53" s="83" customFormat="1" hidden="1">
      <c r="O128" s="83">
        <v>70</v>
      </c>
      <c r="P128" s="83" t="s">
        <v>51</v>
      </c>
      <c r="R128" s="41"/>
      <c r="AV128" s="162"/>
      <c r="AW128" s="161"/>
      <c r="AZ128" s="41"/>
      <c r="BA128" s="41"/>
    </row>
    <row r="129" spans="15:53" s="83" customFormat="1" hidden="1">
      <c r="O129" s="83">
        <v>80</v>
      </c>
      <c r="P129" s="83" t="s">
        <v>53</v>
      </c>
      <c r="R129" s="41"/>
      <c r="AV129" s="162"/>
      <c r="AW129" s="161"/>
      <c r="AZ129" s="41"/>
      <c r="BA129" s="41"/>
    </row>
    <row r="130" spans="15:53" s="83" customFormat="1" hidden="1">
      <c r="O130" s="83">
        <v>90</v>
      </c>
      <c r="P130" s="83" t="s">
        <v>55</v>
      </c>
      <c r="R130" s="41"/>
      <c r="AV130" s="162"/>
      <c r="AW130" s="161"/>
      <c r="AZ130" s="41"/>
      <c r="BA130" s="41"/>
    </row>
    <row r="131" spans="15:53" s="83" customFormat="1" hidden="1">
      <c r="AV131" s="162"/>
      <c r="AW131" s="161"/>
      <c r="AZ131" s="41"/>
      <c r="BA131" s="41"/>
    </row>
    <row r="132" spans="15:53" s="83" customFormat="1" hidden="1">
      <c r="AV132" s="162"/>
      <c r="AW132" s="161"/>
      <c r="AZ132" s="41"/>
      <c r="BA132" s="41"/>
    </row>
    <row r="133" spans="15:53" s="83" customFormat="1" hidden="1">
      <c r="AV133" s="162"/>
      <c r="AW133" s="161"/>
      <c r="AZ133" s="41"/>
      <c r="BA133" s="41"/>
    </row>
    <row r="134" spans="15:53" s="83" customFormat="1" hidden="1">
      <c r="AV134" s="162"/>
      <c r="AW134" s="161"/>
      <c r="AZ134" s="41"/>
      <c r="BA134" s="41"/>
    </row>
    <row r="135" spans="15:53" s="83" customFormat="1" hidden="1">
      <c r="AV135" s="162"/>
      <c r="AW135" s="161"/>
      <c r="AZ135" s="41"/>
      <c r="BA135" s="41"/>
    </row>
    <row r="136" spans="15:53" s="83" customFormat="1" hidden="1">
      <c r="AV136" s="162"/>
      <c r="AW136" s="161"/>
      <c r="AZ136" s="41"/>
      <c r="BA136" s="41"/>
    </row>
    <row r="137" spans="15:53" s="83" customFormat="1" hidden="1">
      <c r="AV137" s="162"/>
      <c r="AW137" s="161"/>
      <c r="AZ137" s="41"/>
      <c r="BA137" s="41"/>
    </row>
    <row r="138" spans="15:53" s="83" customFormat="1" hidden="1">
      <c r="AV138" s="162"/>
      <c r="AW138" s="161"/>
      <c r="AZ138" s="41"/>
      <c r="BA138" s="41"/>
    </row>
    <row r="139" spans="15:53" s="83" customFormat="1" hidden="1">
      <c r="AV139" s="162"/>
      <c r="AW139" s="161"/>
      <c r="AZ139" s="41"/>
      <c r="BA139" s="41"/>
    </row>
    <row r="140" spans="15:53" s="83" customFormat="1" hidden="1">
      <c r="AV140" s="162"/>
      <c r="AW140" s="161"/>
      <c r="AZ140" s="41"/>
      <c r="BA140" s="41"/>
    </row>
    <row r="141" spans="15:53" s="83" customFormat="1" hidden="1">
      <c r="AV141" s="162"/>
      <c r="AW141" s="161"/>
      <c r="AZ141" s="41"/>
      <c r="BA141" s="41"/>
    </row>
    <row r="142" spans="15:53" s="83" customFormat="1" hidden="1">
      <c r="AV142" s="162"/>
      <c r="AW142" s="161"/>
      <c r="AZ142" s="41"/>
      <c r="BA142" s="41"/>
    </row>
    <row r="143" spans="15:53" s="83" customFormat="1" hidden="1">
      <c r="AV143" s="162"/>
      <c r="AW143" s="161"/>
      <c r="AZ143" s="8"/>
      <c r="BA143" s="8"/>
    </row>
  </sheetData>
  <sheetProtection password="D590" sheet="1" selectLockedCells="1" selectUnlockedCells="1"/>
  <mergeCells count="53">
    <mergeCell ref="AM32:AN32"/>
    <mergeCell ref="I38:O38"/>
    <mergeCell ref="W38:AG38"/>
    <mergeCell ref="G41:R41"/>
    <mergeCell ref="E29:M29"/>
    <mergeCell ref="C22:C23"/>
    <mergeCell ref="K22:K23"/>
    <mergeCell ref="W22:W23"/>
    <mergeCell ref="B27:AG28"/>
    <mergeCell ref="U29:AG29"/>
    <mergeCell ref="AF22:AG23"/>
    <mergeCell ref="AM24:AQ24"/>
    <mergeCell ref="C25:G25"/>
    <mergeCell ref="I25:M25"/>
    <mergeCell ref="O25:S25"/>
    <mergeCell ref="U25:W25"/>
    <mergeCell ref="Y25:AG25"/>
    <mergeCell ref="Q18:R18"/>
    <mergeCell ref="Y18:Z18"/>
    <mergeCell ref="AB18:AD18"/>
    <mergeCell ref="AO23:AS23"/>
    <mergeCell ref="M16:O16"/>
    <mergeCell ref="R16:W16"/>
    <mergeCell ref="Z16:AE16"/>
    <mergeCell ref="Y22:Z23"/>
    <mergeCell ref="AB22:AD23"/>
    <mergeCell ref="C6:L6"/>
    <mergeCell ref="S6:AD6"/>
    <mergeCell ref="Z14:AB14"/>
    <mergeCell ref="AD14:AF14"/>
    <mergeCell ref="AO6:AP6"/>
    <mergeCell ref="U8:AD8"/>
    <mergeCell ref="AM2:AU2"/>
    <mergeCell ref="B2:AG2"/>
    <mergeCell ref="AM3:AT3"/>
    <mergeCell ref="AM4:AT4"/>
    <mergeCell ref="W5:AG5"/>
    <mergeCell ref="BA43:BB43"/>
    <mergeCell ref="AT8:AU8"/>
    <mergeCell ref="C8:I8"/>
    <mergeCell ref="S10:AG10"/>
    <mergeCell ref="M10:R10"/>
    <mergeCell ref="AR8:AS8"/>
    <mergeCell ref="AM16:AP16"/>
    <mergeCell ref="E12:I12"/>
    <mergeCell ref="O12:AG12"/>
    <mergeCell ref="R14:S14"/>
    <mergeCell ref="AO18:AP18"/>
    <mergeCell ref="G20:I20"/>
    <mergeCell ref="M20:R20"/>
    <mergeCell ref="W20:AD20"/>
    <mergeCell ref="AM20:AU22"/>
    <mergeCell ref="E16:K16"/>
  </mergeCells>
  <printOptions horizontalCentered="1"/>
  <pageMargins left="0.26" right="0.24" top="0.59" bottom="0.52" header="0.5" footer="0.44"/>
  <pageSetup paperSize="9" scale="8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sheetPr codeName="Sheet7"/>
  <dimension ref="A1:IU324"/>
  <sheetViews>
    <sheetView showGridLines="0" showRowColHeaders="0" topLeftCell="A22" zoomScaleSheetLayoutView="100" workbookViewId="0">
      <selection activeCell="F23" sqref="F23:L23"/>
    </sheetView>
  </sheetViews>
  <sheetFormatPr defaultColWidth="0" defaultRowHeight="22.5" customHeight="1" zeroHeight="1"/>
  <cols>
    <col min="1" max="1" width="4.28515625" style="256" customWidth="1"/>
    <col min="2" max="2" width="5" style="8" customWidth="1"/>
    <col min="3" max="3" width="4.140625" style="8" customWidth="1"/>
    <col min="4" max="4" width="4" style="8" customWidth="1"/>
    <col min="5" max="5" width="12.140625" style="8" customWidth="1"/>
    <col min="6" max="7" width="3.5703125" style="8" customWidth="1"/>
    <col min="8" max="8" width="1.42578125" style="8" customWidth="1"/>
    <col min="9" max="11" width="3.5703125" style="8" customWidth="1"/>
    <col min="12" max="13" width="3.42578125" style="8" customWidth="1"/>
    <col min="14" max="14" width="1.28515625" style="14" customWidth="1"/>
    <col min="15" max="15" width="16.42578125" style="8" customWidth="1"/>
    <col min="16" max="19" width="4.140625" style="8" customWidth="1"/>
    <col min="20" max="20" width="12.42578125" style="8" customWidth="1"/>
    <col min="21" max="21" width="1.5703125" style="8" customWidth="1"/>
    <col min="22" max="22" width="6" style="8" customWidth="1"/>
    <col min="23" max="23" width="14" style="255" customWidth="1"/>
    <col min="24" max="33" width="9.140625" style="8" hidden="1" customWidth="1"/>
    <col min="34" max="34" width="12.140625" style="8" hidden="1" customWidth="1"/>
    <col min="35" max="44" width="9.140625" style="8" hidden="1" customWidth="1"/>
    <col min="45" max="45" width="1.5703125" style="8" hidden="1" customWidth="1"/>
    <col min="46" max="253" width="9.140625" style="8" hidden="1" customWidth="1"/>
    <col min="254" max="254" width="4.140625" style="8" hidden="1" customWidth="1"/>
    <col min="255" max="255" width="4" style="8" hidden="1" customWidth="1"/>
    <col min="256" max="16384" width="0" style="8" hidden="1"/>
  </cols>
  <sheetData>
    <row r="1" spans="2:35" ht="24.75" customHeight="1">
      <c r="B1" s="256"/>
      <c r="C1" s="256"/>
      <c r="D1" s="256"/>
      <c r="E1" s="256"/>
      <c r="F1" s="256"/>
      <c r="G1" s="256"/>
      <c r="H1" s="256"/>
      <c r="I1" s="256"/>
      <c r="J1" s="256"/>
      <c r="K1" s="256"/>
      <c r="L1" s="256"/>
      <c r="M1" s="256"/>
      <c r="N1" s="265"/>
      <c r="O1" s="256"/>
      <c r="P1" s="256"/>
      <c r="Q1" s="256"/>
      <c r="R1" s="256"/>
      <c r="S1" s="256"/>
      <c r="T1" s="256"/>
      <c r="U1" s="256"/>
      <c r="V1" s="256"/>
    </row>
    <row r="2" spans="2:35" ht="21.75" customHeight="1">
      <c r="C2" s="446" t="str">
        <f>"Payble at  "&amp;Data!D17</f>
        <v>Payble at  DTO, Srikakulam</v>
      </c>
      <c r="D2" s="446"/>
      <c r="E2" s="446"/>
      <c r="F2" s="446"/>
      <c r="G2" s="446"/>
      <c r="H2" s="446"/>
      <c r="I2" s="446"/>
      <c r="J2" s="446"/>
      <c r="K2" s="446"/>
      <c r="L2" s="446"/>
      <c r="M2" s="446"/>
      <c r="N2" s="446"/>
      <c r="O2" s="446"/>
      <c r="P2" s="446"/>
      <c r="Q2" s="446"/>
      <c r="R2" s="446"/>
      <c r="S2" s="446"/>
      <c r="T2" s="446"/>
      <c r="V2" s="256"/>
      <c r="X2" s="25"/>
      <c r="Y2" s="25"/>
      <c r="Z2" s="25"/>
      <c r="AA2" s="25"/>
      <c r="AB2" s="25"/>
      <c r="AC2" s="25"/>
      <c r="AD2" s="25"/>
      <c r="AE2" s="25"/>
      <c r="AF2" s="25"/>
      <c r="AG2" s="25"/>
      <c r="AH2" s="25"/>
      <c r="AI2" s="25"/>
    </row>
    <row r="3" spans="2:35" ht="24.75" customHeight="1">
      <c r="C3" s="348" t="s">
        <v>108</v>
      </c>
      <c r="D3" s="348"/>
      <c r="E3" s="348"/>
      <c r="F3" s="348"/>
      <c r="G3" s="348"/>
      <c r="H3" s="348"/>
      <c r="I3" s="348"/>
      <c r="J3" s="348"/>
      <c r="K3" s="348"/>
      <c r="L3" s="348"/>
      <c r="M3" s="348"/>
      <c r="N3" s="348"/>
      <c r="O3" s="348"/>
      <c r="P3" s="348"/>
      <c r="Q3" s="348"/>
      <c r="R3" s="348"/>
      <c r="S3" s="348"/>
      <c r="T3" s="348"/>
      <c r="V3" s="256"/>
      <c r="X3" s="25"/>
      <c r="Y3" s="25"/>
      <c r="Z3" s="25"/>
      <c r="AA3" s="25"/>
      <c r="AB3" s="25"/>
      <c r="AC3" s="25"/>
      <c r="AD3" s="25"/>
      <c r="AE3" s="25"/>
      <c r="AF3" s="25"/>
      <c r="AG3" s="25"/>
      <c r="AH3" s="25"/>
      <c r="AI3" s="25"/>
    </row>
    <row r="4" spans="2:35" ht="23.25" customHeight="1">
      <c r="C4" s="349" t="s">
        <v>109</v>
      </c>
      <c r="D4" s="349"/>
      <c r="E4" s="349"/>
      <c r="F4" s="349"/>
      <c r="G4" s="349"/>
      <c r="H4" s="349"/>
      <c r="I4" s="349"/>
      <c r="J4" s="349"/>
      <c r="K4" s="349"/>
      <c r="L4" s="349"/>
      <c r="M4" s="349"/>
      <c r="N4" s="349"/>
      <c r="O4" s="349"/>
      <c r="P4" s="349"/>
      <c r="Q4" s="349"/>
      <c r="R4" s="349"/>
      <c r="S4" s="349"/>
      <c r="T4" s="349"/>
      <c r="V4" s="256"/>
      <c r="X4" s="25"/>
      <c r="Y4" s="25"/>
      <c r="Z4" s="25"/>
      <c r="AA4" s="25"/>
      <c r="AB4" s="25"/>
      <c r="AC4" s="25"/>
      <c r="AD4" s="25"/>
      <c r="AE4" s="25"/>
      <c r="AF4" s="25"/>
      <c r="AG4" s="25"/>
      <c r="AH4" s="25"/>
      <c r="AI4" s="25"/>
    </row>
    <row r="5" spans="2:35" ht="21.75" customHeight="1">
      <c r="C5" s="8" t="s">
        <v>66</v>
      </c>
      <c r="E5" s="9"/>
      <c r="F5" s="17" t="e">
        <f>IF(Data!G24&gt;9,LEFT(Data!G24,1),0)</f>
        <v>#VALUE!</v>
      </c>
      <c r="G5" s="17" t="e">
        <f>RIGHT(Data!G24,1)</f>
        <v>#VALUE!</v>
      </c>
      <c r="H5" s="84"/>
      <c r="I5" s="85" t="e">
        <f>LEFT(Data!H24,1)</f>
        <v>#VALUE!</v>
      </c>
      <c r="J5" s="86" t="e">
        <f>RIGHT(LEFT(Data!H24,2),1)</f>
        <v>#VALUE!</v>
      </c>
      <c r="K5" s="86" t="e">
        <f>LEFT(RIGHT(Data!H24,2),1)</f>
        <v>#VALUE!</v>
      </c>
      <c r="L5" s="86" t="e">
        <f>RIGHT(Data!H24,1)</f>
        <v>#VALUE!</v>
      </c>
      <c r="M5" s="9"/>
      <c r="O5" s="77" t="s">
        <v>67</v>
      </c>
      <c r="P5" s="347" t="s">
        <v>78</v>
      </c>
      <c r="Q5" s="347"/>
      <c r="R5" s="347"/>
      <c r="S5" s="347"/>
      <c r="T5" s="347"/>
      <c r="V5" s="256"/>
      <c r="X5" s="25"/>
      <c r="Y5" s="25"/>
      <c r="Z5" s="25"/>
      <c r="AA5" s="25"/>
      <c r="AB5" s="25"/>
      <c r="AC5" s="25"/>
      <c r="AD5" s="25"/>
      <c r="AE5" s="25"/>
      <c r="AF5" s="25"/>
      <c r="AG5" s="25"/>
      <c r="AH5" s="25"/>
      <c r="AI5" s="25"/>
    </row>
    <row r="6" spans="2:35" ht="5.25" customHeight="1">
      <c r="E6" s="9"/>
      <c r="F6" s="25"/>
      <c r="G6" s="25"/>
      <c r="H6" s="10"/>
      <c r="I6" s="42"/>
      <c r="J6" s="76"/>
      <c r="K6" s="76"/>
      <c r="L6" s="76"/>
      <c r="M6" s="9"/>
      <c r="O6" s="9"/>
      <c r="P6" s="46"/>
      <c r="Q6" s="46"/>
      <c r="R6" s="46"/>
      <c r="V6" s="256"/>
      <c r="X6" s="25"/>
      <c r="Y6" s="25"/>
      <c r="Z6" s="25"/>
      <c r="AA6" s="25"/>
      <c r="AB6" s="25"/>
      <c r="AC6" s="25"/>
      <c r="AD6" s="25"/>
      <c r="AE6" s="25"/>
      <c r="AF6" s="25"/>
      <c r="AG6" s="25"/>
      <c r="AH6" s="25"/>
      <c r="AI6" s="25"/>
    </row>
    <row r="7" spans="2:35" ht="17.25" customHeight="1">
      <c r="J7" s="42"/>
      <c r="K7" s="42"/>
      <c r="L7" s="42"/>
      <c r="M7" s="42"/>
      <c r="N7" s="11"/>
      <c r="O7" s="54"/>
      <c r="P7" s="53"/>
      <c r="Q7" s="53"/>
      <c r="R7" s="55" t="s">
        <v>22</v>
      </c>
      <c r="S7" s="26"/>
      <c r="T7" s="26"/>
      <c r="U7" s="12"/>
      <c r="V7" s="256"/>
      <c r="X7" s="25"/>
      <c r="Y7" s="25"/>
      <c r="Z7" s="25"/>
      <c r="AA7" s="25"/>
      <c r="AB7" s="25"/>
      <c r="AC7" s="25"/>
      <c r="AD7" s="25"/>
      <c r="AE7" s="25"/>
      <c r="AF7" s="25"/>
      <c r="AG7" s="25"/>
      <c r="AH7" s="25"/>
      <c r="AI7" s="25"/>
    </row>
    <row r="8" spans="2:35" ht="8.25" customHeight="1">
      <c r="C8" s="43"/>
      <c r="M8" s="13"/>
      <c r="O8" s="15"/>
      <c r="P8" s="344"/>
      <c r="Q8" s="344"/>
      <c r="R8" s="25"/>
      <c r="S8" s="25"/>
      <c r="T8" s="25"/>
      <c r="U8" s="16"/>
      <c r="V8" s="256"/>
      <c r="X8" s="25"/>
      <c r="Y8" s="25"/>
      <c r="Z8" s="25"/>
      <c r="AA8" s="25"/>
      <c r="AB8" s="21"/>
      <c r="AC8" s="21"/>
      <c r="AD8" s="25"/>
      <c r="AE8" s="25"/>
      <c r="AF8" s="25"/>
      <c r="AG8" s="25"/>
      <c r="AH8" s="25"/>
      <c r="AI8" s="25"/>
    </row>
    <row r="9" spans="2:35" ht="24" customHeight="1">
      <c r="C9" s="51" t="s">
        <v>68</v>
      </c>
      <c r="D9" s="52"/>
      <c r="E9" s="339" t="str">
        <f>Data!D28</f>
        <v>Srikakulam</v>
      </c>
      <c r="F9" s="339"/>
      <c r="G9" s="339"/>
      <c r="H9" s="339"/>
      <c r="I9" s="339"/>
      <c r="J9" s="339"/>
      <c r="K9" s="339"/>
      <c r="L9" s="339"/>
      <c r="M9" s="339"/>
      <c r="O9" s="15" t="s">
        <v>23</v>
      </c>
      <c r="U9" s="16"/>
      <c r="V9" s="256"/>
      <c r="X9" s="25"/>
      <c r="Y9" s="253"/>
      <c r="Z9" s="25"/>
      <c r="AA9" s="25"/>
      <c r="AB9" s="25"/>
      <c r="AC9" s="25"/>
      <c r="AD9" s="25"/>
      <c r="AE9" s="25"/>
      <c r="AF9" s="25"/>
      <c r="AG9" s="25"/>
      <c r="AH9" s="25"/>
      <c r="AI9" s="25"/>
    </row>
    <row r="10" spans="2:35" ht="3.75" customHeight="1">
      <c r="C10" s="43"/>
      <c r="D10" s="19"/>
      <c r="E10" s="19"/>
      <c r="F10" s="20"/>
      <c r="G10" s="21"/>
      <c r="H10" s="21"/>
      <c r="I10" s="21"/>
      <c r="J10" s="21"/>
      <c r="K10" s="21"/>
      <c r="L10" s="21"/>
      <c r="M10" s="21"/>
      <c r="O10" s="15"/>
      <c r="P10" s="18"/>
      <c r="Q10" s="18"/>
      <c r="R10" s="25"/>
      <c r="S10" s="25"/>
      <c r="T10" s="25"/>
      <c r="U10" s="16"/>
      <c r="V10" s="256"/>
      <c r="X10" s="25"/>
      <c r="Y10" s="25"/>
      <c r="Z10" s="25"/>
      <c r="AA10" s="25"/>
      <c r="AB10" s="25"/>
      <c r="AC10" s="25"/>
      <c r="AD10" s="25"/>
      <c r="AE10" s="25"/>
      <c r="AF10" s="25"/>
      <c r="AG10" s="25"/>
      <c r="AH10" s="25"/>
      <c r="AI10" s="25"/>
    </row>
    <row r="11" spans="2:35" ht="25.5" customHeight="1">
      <c r="C11" s="52" t="s">
        <v>70</v>
      </c>
      <c r="D11" s="52"/>
      <c r="E11" s="52"/>
      <c r="F11" s="52"/>
      <c r="G11" s="52"/>
      <c r="H11" s="52"/>
      <c r="I11" s="52"/>
      <c r="J11" s="343"/>
      <c r="K11" s="343"/>
      <c r="L11" s="343"/>
      <c r="M11" s="343"/>
      <c r="O11" s="15" t="s">
        <v>25</v>
      </c>
      <c r="P11" s="340"/>
      <c r="Q11" s="341"/>
      <c r="R11" s="341"/>
      <c r="S11" s="341"/>
      <c r="T11" s="342"/>
      <c r="U11" s="16"/>
      <c r="V11" s="256"/>
      <c r="X11" s="25"/>
      <c r="Y11" s="25"/>
      <c r="Z11" s="25"/>
      <c r="AA11" s="25"/>
      <c r="AB11" s="25"/>
      <c r="AC11" s="25"/>
      <c r="AD11" s="25"/>
      <c r="AE11" s="25"/>
      <c r="AF11" s="25"/>
      <c r="AG11" s="25"/>
      <c r="AH11" s="25"/>
      <c r="AI11" s="25"/>
    </row>
    <row r="12" spans="2:35" ht="5.25" customHeight="1">
      <c r="O12" s="22"/>
      <c r="P12" s="31"/>
      <c r="Q12" s="31"/>
      <c r="R12" s="31"/>
      <c r="S12" s="31"/>
      <c r="T12" s="31"/>
      <c r="U12" s="24"/>
      <c r="V12" s="256"/>
      <c r="X12" s="25"/>
      <c r="Y12" s="25"/>
      <c r="Z12" s="25"/>
      <c r="AA12" s="25"/>
      <c r="AB12" s="25"/>
      <c r="AC12" s="25"/>
      <c r="AD12" s="25"/>
      <c r="AE12" s="25"/>
      <c r="AF12" s="25"/>
      <c r="AG12" s="25"/>
      <c r="AH12" s="25"/>
      <c r="AI12" s="25"/>
    </row>
    <row r="13" spans="2:35" ht="6" customHeight="1">
      <c r="J13" s="18"/>
      <c r="K13" s="18"/>
      <c r="L13" s="18"/>
      <c r="M13" s="18"/>
      <c r="V13" s="256"/>
      <c r="X13" s="25"/>
      <c r="Y13" s="25"/>
      <c r="Z13" s="25"/>
      <c r="AA13" s="25"/>
      <c r="AB13" s="25"/>
      <c r="AC13" s="25"/>
      <c r="AD13" s="25"/>
      <c r="AE13" s="25"/>
      <c r="AF13" s="25"/>
      <c r="AG13" s="25"/>
      <c r="AH13" s="25"/>
      <c r="AI13" s="25"/>
    </row>
    <row r="14" spans="2:35" ht="15" customHeight="1">
      <c r="B14" s="355" t="str">
        <f>"Under Rupees "&amp;X118</f>
        <v>Under Rupees Nineteen thousand Four hundred Eight only</v>
      </c>
      <c r="C14" s="26"/>
      <c r="D14" s="26"/>
      <c r="E14" s="26"/>
      <c r="F14" s="26"/>
      <c r="G14" s="26"/>
      <c r="H14" s="26"/>
      <c r="I14" s="26"/>
      <c r="J14" s="26"/>
      <c r="K14" s="26"/>
      <c r="L14" s="26"/>
      <c r="M14" s="12"/>
      <c r="N14" s="47"/>
      <c r="O14" s="351" t="s">
        <v>30</v>
      </c>
      <c r="P14" s="351"/>
      <c r="Q14" s="26"/>
      <c r="R14" s="26"/>
      <c r="S14" s="26"/>
      <c r="T14" s="26"/>
      <c r="U14" s="26"/>
      <c r="V14" s="257"/>
      <c r="X14" s="25"/>
      <c r="Y14" s="25"/>
      <c r="Z14" s="25"/>
      <c r="AA14" s="25"/>
      <c r="AB14" s="25"/>
      <c r="AC14" s="25"/>
      <c r="AD14" s="25"/>
      <c r="AE14" s="25"/>
      <c r="AF14" s="25"/>
      <c r="AG14" s="25"/>
      <c r="AH14" s="25"/>
      <c r="AI14" s="25"/>
    </row>
    <row r="15" spans="2:35" ht="25.5" customHeight="1">
      <c r="B15" s="355"/>
      <c r="C15" s="345" t="s">
        <v>24</v>
      </c>
      <c r="D15" s="345"/>
      <c r="E15" s="345"/>
      <c r="I15" s="66" t="str">
        <f>X58</f>
        <v>0</v>
      </c>
      <c r="J15" s="66" t="str">
        <f>Y58</f>
        <v>3</v>
      </c>
      <c r="K15" s="66" t="str">
        <f>Z58</f>
        <v>1</v>
      </c>
      <c r="L15" s="66" t="str">
        <f>AA58</f>
        <v>2</v>
      </c>
      <c r="M15" s="16"/>
      <c r="N15" s="338"/>
      <c r="O15" s="32" t="s">
        <v>31</v>
      </c>
      <c r="P15" s="17">
        <v>8</v>
      </c>
      <c r="Q15" s="17">
        <v>0</v>
      </c>
      <c r="R15" s="17">
        <v>1</v>
      </c>
      <c r="S15" s="17">
        <v>1</v>
      </c>
      <c r="T15" s="74" t="s">
        <v>75</v>
      </c>
      <c r="U15" s="25"/>
      <c r="V15" s="258"/>
      <c r="X15" s="25"/>
      <c r="Y15" s="25"/>
      <c r="Z15" s="25"/>
      <c r="AA15" s="25"/>
      <c r="AB15" s="25"/>
      <c r="AC15" s="25"/>
      <c r="AD15" s="25"/>
      <c r="AE15" s="25"/>
      <c r="AF15" s="25"/>
      <c r="AG15" s="25"/>
      <c r="AH15" s="25"/>
      <c r="AI15" s="25"/>
    </row>
    <row r="16" spans="2:35" ht="4.5" customHeight="1">
      <c r="B16" s="355"/>
      <c r="F16" s="21"/>
      <c r="G16" s="21"/>
      <c r="H16" s="21"/>
      <c r="I16" s="21"/>
      <c r="J16" s="21"/>
      <c r="K16" s="21"/>
      <c r="L16" s="21"/>
      <c r="M16" s="29"/>
      <c r="N16" s="338"/>
      <c r="O16" s="27"/>
      <c r="P16" s="21"/>
      <c r="Q16" s="21"/>
      <c r="R16" s="21"/>
      <c r="S16" s="21"/>
      <c r="T16" s="21"/>
      <c r="V16" s="259"/>
      <c r="X16" s="25"/>
      <c r="Y16" s="25"/>
      <c r="Z16" s="25"/>
      <c r="AA16" s="25"/>
      <c r="AB16" s="25"/>
      <c r="AC16" s="25"/>
      <c r="AD16" s="25"/>
      <c r="AE16" s="25"/>
      <c r="AF16" s="25"/>
      <c r="AG16" s="25"/>
      <c r="AH16" s="25"/>
      <c r="AI16" s="25"/>
    </row>
    <row r="17" spans="2:35" ht="25.5" customHeight="1">
      <c r="B17" s="355"/>
      <c r="C17" s="8" t="s">
        <v>26</v>
      </c>
      <c r="F17" s="353" t="str">
        <f>Data!D23</f>
        <v>03120402003</v>
      </c>
      <c r="G17" s="354"/>
      <c r="H17" s="354"/>
      <c r="I17" s="354"/>
      <c r="J17" s="354"/>
      <c r="K17" s="354"/>
      <c r="L17" s="354"/>
      <c r="M17" s="35"/>
      <c r="N17" s="338"/>
      <c r="O17" s="32" t="s">
        <v>20</v>
      </c>
      <c r="P17" s="17">
        <v>0</v>
      </c>
      <c r="Q17" s="17">
        <v>0</v>
      </c>
      <c r="R17" s="28"/>
      <c r="S17" s="28"/>
      <c r="T17" s="28"/>
      <c r="V17" s="260"/>
      <c r="X17" s="25"/>
      <c r="Y17" s="25"/>
      <c r="Z17" s="25"/>
      <c r="AA17" s="25"/>
      <c r="AB17" s="25"/>
      <c r="AC17" s="25"/>
      <c r="AD17" s="25"/>
      <c r="AE17" s="25"/>
      <c r="AF17" s="25"/>
      <c r="AG17" s="25"/>
      <c r="AH17" s="25"/>
      <c r="AI17" s="25"/>
    </row>
    <row r="18" spans="2:35" ht="4.5" customHeight="1">
      <c r="B18" s="355"/>
      <c r="C18" s="50"/>
      <c r="D18" s="27"/>
      <c r="E18" s="27"/>
      <c r="F18" s="34"/>
      <c r="G18" s="34"/>
      <c r="H18" s="34"/>
      <c r="I18" s="34"/>
      <c r="J18" s="34"/>
      <c r="K18" s="34"/>
      <c r="L18" s="34"/>
      <c r="M18" s="62"/>
      <c r="N18" s="338"/>
      <c r="O18" s="27"/>
      <c r="P18" s="21"/>
      <c r="Q18" s="21"/>
      <c r="R18" s="28"/>
      <c r="S18" s="28"/>
      <c r="T18" s="28"/>
      <c r="V18" s="259"/>
      <c r="X18" s="25"/>
      <c r="Y18" s="25"/>
      <c r="Z18" s="25"/>
      <c r="AA18" s="25"/>
      <c r="AB18" s="25"/>
      <c r="AC18" s="25"/>
      <c r="AD18" s="25"/>
      <c r="AE18" s="25"/>
      <c r="AF18" s="25"/>
      <c r="AG18" s="25"/>
      <c r="AH18" s="25"/>
      <c r="AI18" s="25"/>
    </row>
    <row r="19" spans="2:35" ht="25.5" customHeight="1">
      <c r="B19" s="355"/>
      <c r="C19" s="25" t="s">
        <v>27</v>
      </c>
      <c r="F19" s="447" t="str">
        <f>Data!D19</f>
        <v>District Forest Officer</v>
      </c>
      <c r="G19" s="447"/>
      <c r="H19" s="447"/>
      <c r="I19" s="447"/>
      <c r="J19" s="447"/>
      <c r="K19" s="447"/>
      <c r="L19" s="447"/>
      <c r="M19" s="62"/>
      <c r="N19" s="338"/>
      <c r="O19" s="32" t="s">
        <v>14</v>
      </c>
      <c r="P19" s="17">
        <v>1</v>
      </c>
      <c r="Q19" s="17">
        <v>0</v>
      </c>
      <c r="R19" s="17">
        <v>6</v>
      </c>
      <c r="S19" s="28"/>
      <c r="T19" s="75" t="s">
        <v>76</v>
      </c>
      <c r="V19" s="261"/>
      <c r="X19" s="25"/>
      <c r="Y19" s="25"/>
      <c r="Z19" s="25"/>
      <c r="AA19" s="254"/>
      <c r="AB19" s="25"/>
      <c r="AC19" s="25"/>
      <c r="AD19" s="25"/>
      <c r="AE19" s="25"/>
      <c r="AF19" s="25"/>
      <c r="AG19" s="25"/>
      <c r="AH19" s="25"/>
      <c r="AI19" s="25"/>
    </row>
    <row r="20" spans="2:35" ht="4.5" customHeight="1">
      <c r="B20" s="355"/>
      <c r="C20" s="50"/>
      <c r="D20" s="27"/>
      <c r="E20" s="27"/>
      <c r="F20" s="34"/>
      <c r="G20" s="34"/>
      <c r="H20" s="34"/>
      <c r="I20" s="34"/>
      <c r="J20" s="34"/>
      <c r="K20" s="34"/>
      <c r="L20" s="34"/>
      <c r="M20" s="62"/>
      <c r="N20" s="338"/>
      <c r="O20" s="27"/>
      <c r="P20" s="21"/>
      <c r="Q20" s="21"/>
      <c r="R20" s="21"/>
      <c r="S20" s="28"/>
      <c r="T20" s="28"/>
      <c r="V20" s="261"/>
      <c r="X20" s="25"/>
      <c r="Y20" s="25"/>
      <c r="Z20" s="25"/>
      <c r="AA20" s="25"/>
      <c r="AB20" s="25"/>
      <c r="AC20" s="25"/>
      <c r="AD20" s="25"/>
      <c r="AE20" s="25"/>
      <c r="AF20" s="25"/>
      <c r="AG20" s="25"/>
      <c r="AH20" s="25"/>
      <c r="AI20" s="25"/>
    </row>
    <row r="21" spans="2:35" ht="25.5" customHeight="1">
      <c r="B21" s="355"/>
      <c r="C21" s="57" t="s">
        <v>28</v>
      </c>
      <c r="D21" s="59"/>
      <c r="E21" s="59"/>
      <c r="F21" s="360" t="str">
        <f>Data!D20</f>
        <v>Srikakulam</v>
      </c>
      <c r="G21" s="360"/>
      <c r="H21" s="360"/>
      <c r="I21" s="360"/>
      <c r="J21" s="360"/>
      <c r="K21" s="360"/>
      <c r="L21" s="360"/>
      <c r="M21" s="35"/>
      <c r="N21" s="64"/>
      <c r="O21" s="27" t="s">
        <v>32</v>
      </c>
      <c r="P21" s="17">
        <v>0</v>
      </c>
      <c r="Q21" s="17">
        <v>0</v>
      </c>
      <c r="R21" s="28"/>
      <c r="S21" s="28"/>
      <c r="T21" s="28"/>
      <c r="V21" s="260"/>
      <c r="X21" s="25"/>
      <c r="Y21" s="25"/>
      <c r="Z21" s="25"/>
      <c r="AA21" s="25"/>
      <c r="AB21" s="25"/>
      <c r="AC21" s="25"/>
      <c r="AD21" s="25"/>
      <c r="AE21" s="25"/>
      <c r="AF21" s="25"/>
      <c r="AG21" s="25"/>
      <c r="AH21" s="25"/>
      <c r="AI21" s="25"/>
    </row>
    <row r="22" spans="2:35" ht="4.5" customHeight="1">
      <c r="B22" s="355"/>
      <c r="C22" s="50"/>
      <c r="D22" s="27"/>
      <c r="E22" s="27"/>
      <c r="F22" s="34"/>
      <c r="G22" s="34"/>
      <c r="H22" s="34"/>
      <c r="I22" s="34"/>
      <c r="J22" s="34"/>
      <c r="K22" s="34"/>
      <c r="L22" s="34"/>
      <c r="M22" s="62"/>
      <c r="N22" s="64"/>
      <c r="P22" s="21"/>
      <c r="Q22" s="21"/>
      <c r="R22" s="28"/>
      <c r="S22" s="28"/>
      <c r="T22" s="28"/>
      <c r="V22" s="259"/>
      <c r="X22" s="25"/>
      <c r="Y22" s="25"/>
      <c r="Z22" s="25"/>
      <c r="AA22" s="25"/>
      <c r="AB22" s="25"/>
      <c r="AC22" s="25"/>
      <c r="AD22" s="25"/>
      <c r="AE22" s="25"/>
      <c r="AF22" s="25"/>
      <c r="AG22" s="25"/>
      <c r="AH22" s="25"/>
      <c r="AI22" s="25"/>
    </row>
    <row r="23" spans="2:35" ht="25.5" customHeight="1">
      <c r="B23" s="355"/>
      <c r="C23" s="8" t="s">
        <v>29</v>
      </c>
      <c r="D23" s="25"/>
      <c r="F23" s="353">
        <f>Data!D25</f>
        <v>0</v>
      </c>
      <c r="G23" s="354"/>
      <c r="H23" s="354"/>
      <c r="I23" s="354"/>
      <c r="J23" s="354"/>
      <c r="K23" s="354"/>
      <c r="L23" s="354"/>
      <c r="M23" s="63"/>
      <c r="N23" s="64"/>
      <c r="O23" s="27" t="s">
        <v>19</v>
      </c>
      <c r="P23" s="17">
        <v>0</v>
      </c>
      <c r="Q23" s="17">
        <v>1</v>
      </c>
      <c r="R23" s="28"/>
      <c r="S23" s="28"/>
      <c r="T23" s="28" t="s">
        <v>77</v>
      </c>
      <c r="V23" s="262"/>
      <c r="X23" s="25"/>
      <c r="Y23" s="25"/>
      <c r="Z23" s="25"/>
      <c r="AA23" s="25"/>
      <c r="AB23" s="25"/>
      <c r="AC23" s="25"/>
      <c r="AD23" s="25"/>
      <c r="AE23" s="25"/>
      <c r="AF23" s="25"/>
      <c r="AG23" s="25"/>
      <c r="AH23" s="25"/>
      <c r="AI23" s="25"/>
    </row>
    <row r="24" spans="2:35" ht="4.5" customHeight="1">
      <c r="B24" s="355"/>
      <c r="E24" s="56"/>
      <c r="F24" s="21"/>
      <c r="G24" s="21"/>
      <c r="H24" s="21"/>
      <c r="I24" s="21"/>
      <c r="J24" s="21"/>
      <c r="K24" s="21"/>
      <c r="L24" s="21"/>
      <c r="M24" s="29"/>
      <c r="N24" s="64"/>
      <c r="P24" s="21"/>
      <c r="Q24" s="21"/>
      <c r="R24" s="28"/>
      <c r="S24" s="28"/>
      <c r="T24" s="28"/>
      <c r="V24" s="259"/>
      <c r="X24" s="25"/>
      <c r="Y24" s="25"/>
      <c r="Z24" s="25"/>
      <c r="AA24" s="25"/>
      <c r="AB24" s="25"/>
      <c r="AC24" s="25"/>
      <c r="AD24" s="25"/>
      <c r="AE24" s="25"/>
      <c r="AF24" s="25"/>
      <c r="AG24" s="25"/>
      <c r="AH24" s="25"/>
      <c r="AI24" s="25"/>
    </row>
    <row r="25" spans="2:35" ht="25.5" customHeight="1">
      <c r="B25" s="355"/>
      <c r="C25" s="57" t="s">
        <v>71</v>
      </c>
      <c r="D25" s="57"/>
      <c r="E25" s="58"/>
      <c r="F25" s="350" t="str">
        <f>Data!D26</f>
        <v>SBI, Srikakulam</v>
      </c>
      <c r="G25" s="350"/>
      <c r="H25" s="350"/>
      <c r="I25" s="350"/>
      <c r="J25" s="350"/>
      <c r="K25" s="350"/>
      <c r="L25" s="350"/>
      <c r="M25" s="35"/>
      <c r="N25" s="65"/>
      <c r="O25" s="27" t="s">
        <v>18</v>
      </c>
      <c r="P25" s="17">
        <v>0</v>
      </c>
      <c r="Q25" s="17">
        <v>0</v>
      </c>
      <c r="R25" s="17">
        <v>0</v>
      </c>
      <c r="S25" s="28"/>
      <c r="T25" s="28"/>
      <c r="V25" s="260"/>
      <c r="X25" s="25"/>
      <c r="Y25" s="25"/>
      <c r="Z25" s="25"/>
      <c r="AA25" s="25"/>
      <c r="AB25" s="25"/>
      <c r="AC25" s="25"/>
      <c r="AD25" s="25"/>
      <c r="AE25" s="25"/>
      <c r="AF25" s="25"/>
      <c r="AG25" s="25"/>
      <c r="AH25" s="25"/>
      <c r="AI25" s="25"/>
    </row>
    <row r="26" spans="2:35" ht="4.5" customHeight="1">
      <c r="B26" s="355"/>
      <c r="C26" s="43"/>
      <c r="D26" s="25"/>
      <c r="E26" s="18"/>
      <c r="F26" s="18"/>
      <c r="G26" s="18"/>
      <c r="H26" s="18"/>
      <c r="I26" s="18"/>
      <c r="J26" s="18"/>
      <c r="K26" s="18"/>
      <c r="L26" s="18"/>
      <c r="M26" s="37"/>
      <c r="N26" s="65"/>
      <c r="O26" s="25"/>
      <c r="P26" s="23"/>
      <c r="Q26" s="23"/>
      <c r="R26" s="23"/>
      <c r="S26" s="18"/>
      <c r="T26" s="18"/>
      <c r="U26" s="18"/>
      <c r="V26" s="263"/>
      <c r="X26" s="25"/>
      <c r="Y26" s="25"/>
      <c r="Z26" s="25"/>
      <c r="AA26" s="25"/>
      <c r="AB26" s="25"/>
      <c r="AC26" s="25"/>
      <c r="AD26" s="25"/>
      <c r="AE26" s="25"/>
      <c r="AF26" s="25"/>
      <c r="AG26" s="25"/>
      <c r="AH26" s="25"/>
      <c r="AI26" s="25"/>
    </row>
    <row r="27" spans="2:35" ht="25.5" customHeight="1">
      <c r="B27" s="355"/>
      <c r="C27" s="50"/>
      <c r="D27" s="25"/>
      <c r="E27" s="18"/>
      <c r="F27" s="18"/>
      <c r="G27" s="18"/>
      <c r="H27" s="18"/>
      <c r="I27" s="18"/>
      <c r="J27" s="18"/>
      <c r="K27" s="18"/>
      <c r="L27" s="18"/>
      <c r="M27" s="37"/>
      <c r="N27" s="65"/>
      <c r="O27" s="27" t="s">
        <v>69</v>
      </c>
      <c r="P27" s="17">
        <v>0</v>
      </c>
      <c r="Q27" s="17">
        <v>0</v>
      </c>
      <c r="R27" s="17">
        <v>3</v>
      </c>
      <c r="S27" s="30"/>
      <c r="T27" s="18" t="s">
        <v>7</v>
      </c>
      <c r="U27" s="18"/>
      <c r="V27" s="263"/>
      <c r="X27" s="25"/>
      <c r="Y27" s="25"/>
      <c r="Z27" s="25"/>
      <c r="AA27" s="25"/>
      <c r="AB27" s="25"/>
      <c r="AC27" s="25"/>
      <c r="AD27" s="25"/>
      <c r="AE27" s="25"/>
      <c r="AF27" s="25"/>
      <c r="AG27" s="25"/>
      <c r="AH27" s="25"/>
      <c r="AI27" s="25"/>
    </row>
    <row r="28" spans="2:35" ht="4.5" customHeight="1">
      <c r="B28" s="355"/>
      <c r="C28" s="61"/>
      <c r="D28" s="31"/>
      <c r="E28" s="31"/>
      <c r="F28" s="31"/>
      <c r="G28" s="31"/>
      <c r="H28" s="31"/>
      <c r="I28" s="31"/>
      <c r="J28" s="31"/>
      <c r="K28" s="31"/>
      <c r="L28" s="31"/>
      <c r="M28" s="31"/>
      <c r="N28" s="48"/>
      <c r="O28" s="31"/>
      <c r="P28" s="31"/>
      <c r="Q28" s="31"/>
      <c r="R28" s="31"/>
      <c r="S28" s="31"/>
      <c r="T28" s="31"/>
      <c r="U28" s="31"/>
      <c r="V28" s="256"/>
      <c r="X28" s="25"/>
      <c r="Y28" s="25"/>
      <c r="Z28" s="25"/>
      <c r="AA28" s="25"/>
      <c r="AB28" s="25"/>
      <c r="AC28" s="25"/>
      <c r="AD28" s="25"/>
      <c r="AE28" s="25"/>
      <c r="AF28" s="25"/>
      <c r="AG28" s="25"/>
      <c r="AH28" s="25"/>
      <c r="AI28" s="25"/>
    </row>
    <row r="29" spans="2:35" ht="4.5" customHeight="1">
      <c r="B29" s="355"/>
      <c r="C29" s="50"/>
      <c r="D29" s="25"/>
      <c r="E29" s="25"/>
      <c r="F29" s="31"/>
      <c r="G29" s="25"/>
      <c r="H29" s="25"/>
      <c r="I29" s="25"/>
      <c r="J29" s="25"/>
      <c r="K29" s="25"/>
      <c r="L29" s="25"/>
      <c r="M29" s="49"/>
      <c r="N29" s="18"/>
      <c r="O29" s="25"/>
      <c r="P29" s="25"/>
      <c r="Q29" s="25"/>
      <c r="R29" s="31"/>
      <c r="S29" s="25"/>
      <c r="T29" s="25"/>
      <c r="U29" s="25"/>
      <c r="V29" s="256"/>
      <c r="X29" s="25"/>
      <c r="Y29" s="25"/>
      <c r="Z29" s="25"/>
      <c r="AA29" s="25"/>
      <c r="AB29" s="25"/>
      <c r="AC29" s="25"/>
      <c r="AD29" s="25"/>
      <c r="AE29" s="25"/>
      <c r="AF29" s="25"/>
      <c r="AG29" s="25"/>
      <c r="AH29" s="25"/>
      <c r="AI29" s="25"/>
    </row>
    <row r="30" spans="2:35" ht="24.75" customHeight="1">
      <c r="B30" s="355"/>
      <c r="C30" s="8" t="s">
        <v>79</v>
      </c>
      <c r="E30" s="16"/>
      <c r="F30" s="60" t="s">
        <v>33</v>
      </c>
      <c r="G30" s="33" t="s">
        <v>80</v>
      </c>
      <c r="H30" s="34"/>
      <c r="I30" s="34"/>
      <c r="J30" s="35"/>
      <c r="K30" s="36"/>
      <c r="M30" s="60" t="s">
        <v>34</v>
      </c>
      <c r="N30" s="30"/>
      <c r="O30" s="44" t="s">
        <v>72</v>
      </c>
      <c r="P30" s="66">
        <v>8</v>
      </c>
      <c r="Q30" s="66">
        <v>0</v>
      </c>
      <c r="R30" s="66">
        <v>1</v>
      </c>
      <c r="S30" s="66">
        <v>1</v>
      </c>
      <c r="V30" s="256"/>
      <c r="X30" s="346"/>
      <c r="Y30" s="346"/>
      <c r="Z30" s="346"/>
      <c r="AA30" s="21"/>
      <c r="AB30" s="34"/>
      <c r="AC30" s="34"/>
      <c r="AD30" s="34"/>
      <c r="AE30" s="25"/>
      <c r="AF30" s="25"/>
      <c r="AG30" s="25"/>
      <c r="AH30" s="25"/>
      <c r="AI30" s="25"/>
    </row>
    <row r="31" spans="2:35" ht="15" customHeight="1">
      <c r="B31" s="355"/>
      <c r="C31" s="43"/>
      <c r="J31" s="25"/>
      <c r="K31" s="25"/>
      <c r="L31" s="134"/>
      <c r="M31" s="134"/>
      <c r="N31" s="134"/>
      <c r="O31" s="134"/>
      <c r="P31" s="134"/>
      <c r="Q31" s="134"/>
      <c r="R31" s="134"/>
      <c r="S31" s="134"/>
      <c r="T31" s="134"/>
      <c r="V31" s="256"/>
      <c r="X31" s="25"/>
      <c r="Y31" s="25"/>
      <c r="Z31" s="25"/>
      <c r="AA31" s="25"/>
      <c r="AB31" s="25"/>
      <c r="AC31" s="25"/>
      <c r="AD31" s="25"/>
      <c r="AE31" s="25"/>
      <c r="AF31" s="25"/>
      <c r="AG31" s="25"/>
      <c r="AH31" s="25"/>
      <c r="AI31" s="25"/>
    </row>
    <row r="32" spans="2:35" ht="15" customHeight="1">
      <c r="B32" s="355"/>
      <c r="C32" s="71" t="s">
        <v>97</v>
      </c>
      <c r="D32" s="71"/>
      <c r="E32" s="79"/>
      <c r="F32" s="25"/>
      <c r="G32" s="356">
        <f>'FBF Calculation Sheet'!C52</f>
        <v>19407</v>
      </c>
      <c r="H32" s="356"/>
      <c r="I32" s="356"/>
      <c r="J32" s="82" t="s">
        <v>98</v>
      </c>
      <c r="K32" s="82"/>
      <c r="L32" s="135"/>
      <c r="M32" s="135"/>
      <c r="N32" s="135"/>
      <c r="O32" s="135"/>
      <c r="P32" s="135"/>
      <c r="Q32" s="135"/>
      <c r="R32" s="135"/>
      <c r="S32" s="135"/>
      <c r="T32" s="135"/>
      <c r="U32" s="67"/>
      <c r="V32" s="264"/>
      <c r="X32" s="25"/>
      <c r="Y32" s="25"/>
      <c r="Z32" s="25"/>
      <c r="AA32" s="25"/>
      <c r="AB32" s="25"/>
      <c r="AC32" s="25"/>
      <c r="AD32" s="25"/>
      <c r="AE32" s="25"/>
      <c r="AF32" s="25"/>
      <c r="AG32" s="25"/>
      <c r="AH32" s="25"/>
      <c r="AI32" s="25"/>
    </row>
    <row r="33" spans="2:35" ht="23.25" customHeight="1">
      <c r="B33" s="355"/>
      <c r="C33" s="361" t="str">
        <f>$X$89</f>
        <v>Nineteen thousand Four hundred Seven only</v>
      </c>
      <c r="D33" s="361"/>
      <c r="E33" s="361"/>
      <c r="F33" s="361"/>
      <c r="G33" s="361"/>
      <c r="H33" s="361"/>
      <c r="I33" s="361"/>
      <c r="J33" s="361"/>
      <c r="K33" s="361"/>
      <c r="L33" s="361"/>
      <c r="M33" s="361"/>
      <c r="N33" s="361"/>
      <c r="O33" s="361"/>
      <c r="P33" s="361"/>
      <c r="Q33" s="361"/>
      <c r="R33" s="361"/>
      <c r="S33" s="361"/>
      <c r="T33" s="361"/>
      <c r="V33" s="256"/>
      <c r="X33" s="25"/>
      <c r="Y33" s="25"/>
      <c r="Z33" s="25"/>
      <c r="AA33" s="25"/>
      <c r="AB33" s="25"/>
      <c r="AC33" s="25"/>
      <c r="AD33" s="25"/>
      <c r="AE33" s="25"/>
      <c r="AF33" s="25"/>
      <c r="AG33" s="25"/>
      <c r="AH33" s="25"/>
      <c r="AI33" s="25"/>
    </row>
    <row r="34" spans="2:35" ht="6" customHeight="1">
      <c r="B34" s="355"/>
      <c r="C34" s="70" t="s">
        <v>73</v>
      </c>
      <c r="D34" s="41"/>
      <c r="E34" s="41"/>
      <c r="F34" s="41"/>
      <c r="G34" s="41"/>
      <c r="H34" s="41"/>
      <c r="I34" s="41"/>
      <c r="J34" s="41"/>
      <c r="K34" s="41"/>
      <c r="L34" s="41"/>
      <c r="M34" s="68"/>
      <c r="N34" s="78"/>
      <c r="O34" s="25"/>
      <c r="P34" s="25"/>
      <c r="Q34" s="25"/>
      <c r="V34" s="256"/>
      <c r="X34" s="25"/>
      <c r="Y34" s="25"/>
      <c r="Z34" s="25"/>
      <c r="AA34" s="25"/>
      <c r="AB34" s="25"/>
      <c r="AC34" s="25"/>
      <c r="AD34" s="25"/>
      <c r="AE34" s="25"/>
      <c r="AF34" s="25"/>
      <c r="AG34" s="25"/>
      <c r="AH34" s="25"/>
      <c r="AI34" s="25"/>
    </row>
    <row r="35" spans="2:35" ht="16.5" customHeight="1">
      <c r="B35" s="355"/>
      <c r="C35" s="72"/>
      <c r="D35" s="72"/>
      <c r="E35" s="72"/>
      <c r="F35" s="72"/>
      <c r="G35" s="72"/>
      <c r="H35" s="72"/>
      <c r="I35" s="72"/>
      <c r="J35" s="359" t="s">
        <v>74</v>
      </c>
      <c r="K35" s="359"/>
      <c r="L35" s="359"/>
      <c r="M35" s="359"/>
      <c r="N35" s="18"/>
      <c r="O35" s="73"/>
      <c r="P35" s="34" t="s">
        <v>100</v>
      </c>
      <c r="Q35" s="69"/>
      <c r="V35" s="256"/>
    </row>
    <row r="36" spans="2:35" ht="22.5" customHeight="1">
      <c r="B36" s="355"/>
      <c r="C36" s="52" t="s">
        <v>99</v>
      </c>
      <c r="D36" s="41"/>
      <c r="E36" s="41"/>
      <c r="F36" s="41"/>
      <c r="G36" s="41"/>
      <c r="H36" s="41"/>
      <c r="I36" s="41"/>
      <c r="J36" s="41"/>
      <c r="K36" s="41"/>
      <c r="L36" s="41"/>
      <c r="M36" s="39"/>
      <c r="N36" s="39"/>
      <c r="O36" s="39"/>
      <c r="P36" s="39"/>
      <c r="Q36" s="39"/>
      <c r="V36" s="256"/>
    </row>
    <row r="37" spans="2:35" ht="22.5" customHeight="1">
      <c r="B37" s="43"/>
      <c r="D37" s="41"/>
      <c r="E37" s="41"/>
      <c r="F37" s="41"/>
      <c r="G37" s="41"/>
      <c r="H37" s="41"/>
      <c r="I37" s="41"/>
      <c r="J37" s="41"/>
      <c r="K37" s="41"/>
      <c r="L37" s="41"/>
      <c r="M37" s="39"/>
      <c r="N37" s="39"/>
      <c r="O37" s="39"/>
      <c r="P37" s="39"/>
      <c r="Q37" s="39"/>
      <c r="V37" s="256"/>
    </row>
    <row r="38" spans="2:35" ht="36" customHeight="1">
      <c r="B38" s="43"/>
      <c r="C38" s="69"/>
      <c r="D38" s="41"/>
      <c r="E38" s="41"/>
      <c r="F38" s="41"/>
      <c r="G38" s="41"/>
      <c r="H38" s="41"/>
      <c r="I38" s="41"/>
      <c r="J38" s="41"/>
      <c r="K38" s="41"/>
      <c r="L38" s="41"/>
      <c r="M38" s="39"/>
      <c r="N38" s="39"/>
      <c r="O38" s="39"/>
      <c r="P38" s="39"/>
      <c r="Q38" s="149" t="s">
        <v>15</v>
      </c>
      <c r="V38" s="256"/>
    </row>
    <row r="39" spans="2:35" ht="22.5" customHeight="1">
      <c r="B39" s="43"/>
      <c r="C39" s="362" t="s">
        <v>35</v>
      </c>
      <c r="D39" s="362"/>
      <c r="E39" s="362"/>
      <c r="F39" s="362"/>
      <c r="G39" s="362"/>
      <c r="H39" s="362"/>
      <c r="I39" s="362"/>
      <c r="J39" s="362"/>
      <c r="K39" s="362"/>
      <c r="L39" s="362"/>
      <c r="M39" s="362"/>
      <c r="N39" s="362"/>
      <c r="O39" s="362"/>
      <c r="P39" s="362"/>
      <c r="Q39" s="362"/>
      <c r="R39" s="362"/>
      <c r="S39" s="362"/>
      <c r="T39" s="362"/>
      <c r="U39" s="26"/>
      <c r="V39" s="256"/>
    </row>
    <row r="40" spans="2:35" ht="18.75" customHeight="1">
      <c r="B40" s="43"/>
      <c r="C40" s="357" t="s">
        <v>36</v>
      </c>
      <c r="D40" s="357"/>
      <c r="E40" s="357"/>
      <c r="F40" s="357"/>
      <c r="G40" s="357"/>
      <c r="H40" s="357"/>
      <c r="I40" s="357"/>
      <c r="J40" s="357"/>
      <c r="K40" s="357"/>
      <c r="L40" s="357"/>
      <c r="M40" s="357"/>
      <c r="N40" s="357"/>
      <c r="O40" s="357"/>
      <c r="P40" s="357"/>
      <c r="Q40" s="357"/>
      <c r="R40" s="357"/>
      <c r="S40" s="357"/>
      <c r="T40" s="357"/>
      <c r="U40" s="357"/>
      <c r="V40" s="256"/>
    </row>
    <row r="41" spans="2:35" ht="18.75" customHeight="1">
      <c r="B41" s="43"/>
      <c r="C41" s="363" t="s">
        <v>37</v>
      </c>
      <c r="D41" s="363"/>
      <c r="E41" s="363"/>
      <c r="F41" s="363"/>
      <c r="G41" s="363"/>
      <c r="H41" s="363"/>
      <c r="I41" s="363"/>
      <c r="J41" s="363"/>
      <c r="K41" s="363"/>
      <c r="L41" s="363"/>
      <c r="M41" s="363"/>
      <c r="N41" s="363"/>
      <c r="O41" s="363"/>
      <c r="P41" s="363"/>
      <c r="Q41" s="363"/>
      <c r="R41" s="363"/>
      <c r="S41" s="363"/>
      <c r="T41" s="363"/>
      <c r="U41" s="363"/>
      <c r="V41" s="256"/>
    </row>
    <row r="42" spans="2:35" ht="18.75" customHeight="1">
      <c r="B42" s="43"/>
      <c r="C42" s="357" t="s">
        <v>101</v>
      </c>
      <c r="D42" s="357"/>
      <c r="E42" s="357"/>
      <c r="F42" s="357"/>
      <c r="G42" s="357"/>
      <c r="H42" s="357"/>
      <c r="I42" s="357"/>
      <c r="J42" s="357"/>
      <c r="K42" s="357"/>
      <c r="L42" s="357"/>
      <c r="M42" s="357"/>
      <c r="N42" s="357"/>
      <c r="O42" s="357"/>
      <c r="P42" s="357"/>
      <c r="Q42" s="357"/>
      <c r="R42" s="357"/>
      <c r="S42" s="357"/>
      <c r="T42" s="357"/>
      <c r="U42" s="357"/>
      <c r="V42" s="256"/>
    </row>
    <row r="43" spans="2:35" ht="17.25" customHeight="1">
      <c r="B43" s="43"/>
      <c r="I43" s="14"/>
      <c r="V43" s="256"/>
    </row>
    <row r="44" spans="2:35" ht="17.25" customHeight="1">
      <c r="B44" s="43"/>
      <c r="I44" s="14"/>
      <c r="V44" s="256"/>
    </row>
    <row r="45" spans="2:35" ht="17.25" customHeight="1">
      <c r="B45" s="43"/>
      <c r="I45" s="14"/>
      <c r="V45" s="256"/>
    </row>
    <row r="46" spans="2:35" ht="17.25" customHeight="1">
      <c r="O46" s="358" t="s">
        <v>38</v>
      </c>
      <c r="P46" s="358"/>
      <c r="Q46" s="358"/>
      <c r="R46" s="358"/>
      <c r="S46" s="358"/>
      <c r="T46" s="358"/>
      <c r="V46" s="256"/>
    </row>
    <row r="47" spans="2:35" ht="29.25" customHeight="1">
      <c r="E47" s="40"/>
      <c r="V47" s="256"/>
    </row>
    <row r="48" spans="2:35" ht="22.5" customHeight="1">
      <c r="B48" s="256"/>
      <c r="C48" s="256"/>
      <c r="D48" s="256"/>
      <c r="E48" s="256"/>
      <c r="F48" s="256"/>
      <c r="G48" s="256"/>
      <c r="H48" s="256"/>
      <c r="I48" s="256"/>
      <c r="J48" s="256"/>
      <c r="K48" s="256"/>
      <c r="L48" s="256"/>
      <c r="M48" s="256"/>
      <c r="N48" s="265"/>
      <c r="O48" s="256"/>
      <c r="P48" s="256"/>
      <c r="Q48" s="256"/>
      <c r="R48" s="256"/>
      <c r="S48" s="256"/>
      <c r="T48" s="256"/>
      <c r="U48" s="256"/>
      <c r="V48" s="256"/>
    </row>
    <row r="49" spans="24:28" ht="22.5" hidden="1" customHeight="1"/>
    <row r="50" spans="24:28" ht="22.5" hidden="1" customHeight="1"/>
    <row r="51" spans="24:28" ht="22.5" hidden="1" customHeight="1"/>
    <row r="52" spans="24:28" ht="22.5" hidden="1" customHeight="1"/>
    <row r="53" spans="24:28" ht="22.5" hidden="1" customHeight="1"/>
    <row r="54" spans="24:28" ht="22.5" hidden="1" customHeight="1"/>
    <row r="55" spans="24:28" ht="22.5" hidden="1" customHeight="1"/>
    <row r="56" spans="24:28" ht="22.5" hidden="1" customHeight="1">
      <c r="Y56" s="80" t="str">
        <f>Data!D23</f>
        <v>03120402003</v>
      </c>
    </row>
    <row r="57" spans="24:28" ht="22.5" hidden="1" customHeight="1">
      <c r="X57" s="8" t="str">
        <f>LEFT(Y56,4)</f>
        <v>0312</v>
      </c>
    </row>
    <row r="58" spans="24:28" ht="22.5" hidden="1" customHeight="1">
      <c r="X58" s="8" t="str">
        <f>LEFT(X57,1)</f>
        <v>0</v>
      </c>
      <c r="Y58" s="8" t="str">
        <f>RIGHT(LEFT(X57,2),1)</f>
        <v>3</v>
      </c>
      <c r="Z58" s="8" t="str">
        <f>LEFT(RIGHT(X57,2),1)</f>
        <v>1</v>
      </c>
      <c r="AA58" s="8" t="str">
        <f>RIGHT(RIGHT(X57,2),1)</f>
        <v>2</v>
      </c>
      <c r="AB58" s="8" t="str">
        <f>RIGHT(RIGHT(Y57,2),1)</f>
        <v/>
      </c>
    </row>
    <row r="59" spans="24:28" ht="22.5" hidden="1" customHeight="1">
      <c r="Y59" s="8">
        <f>Data!D27</f>
        <v>2406011011103010</v>
      </c>
    </row>
    <row r="60" spans="24:28" ht="22.5" hidden="1" customHeight="1"/>
    <row r="61" spans="24:28" ht="22.5" hidden="1" customHeight="1">
      <c r="Y61" s="8" t="str">
        <f>LEFT(Y59,9)</f>
        <v>240601101</v>
      </c>
    </row>
    <row r="62" spans="24:28" ht="22.5" hidden="1" customHeight="1"/>
    <row r="63" spans="24:28" ht="22.5" hidden="1" customHeight="1">
      <c r="X63" s="8" t="str">
        <f>RIGHT(Y61,3)</f>
        <v>101</v>
      </c>
      <c r="Y63" s="8" t="str">
        <f>RIGHT(Y61,3)</f>
        <v>101</v>
      </c>
      <c r="Z63" s="8" t="str">
        <f>RIGHT(Y61,3)</f>
        <v>101</v>
      </c>
    </row>
    <row r="64" spans="24:28" ht="22.5" hidden="1" customHeight="1"/>
    <row r="65" spans="24:60" ht="22.5" hidden="1" customHeight="1">
      <c r="X65" s="8" t="str">
        <f>LEFT(X63,1)</f>
        <v>1</v>
      </c>
      <c r="Y65" s="8" t="str">
        <f>LEFT(RIGHT(Y63,2),1)</f>
        <v>0</v>
      </c>
      <c r="Z65" s="8">
        <f>RIGHT(Z63,1)*1</f>
        <v>1</v>
      </c>
    </row>
    <row r="66" spans="24:60" ht="22.5" hidden="1" customHeight="1">
      <c r="AA66" s="81" t="s">
        <v>117</v>
      </c>
      <c r="AB66" s="81" t="s">
        <v>117</v>
      </c>
    </row>
    <row r="67" spans="24:60" ht="22.5" hidden="1" customHeight="1">
      <c r="Y67" s="8" t="str">
        <f>LEFT(Y61,6)</f>
        <v>240601</v>
      </c>
    </row>
    <row r="68" spans="24:60" ht="22.5" hidden="1" customHeight="1"/>
    <row r="69" spans="24:60" ht="22.5" hidden="1" customHeight="1">
      <c r="X69" s="8" t="str">
        <f>LEFT(RIGHT(Y67,2),1)</f>
        <v>0</v>
      </c>
      <c r="Y69" s="8" t="str">
        <f>RIGHT(RIGHT(Y67,2),1)</f>
        <v>1</v>
      </c>
    </row>
    <row r="70" spans="24:60" ht="22.5" hidden="1" customHeight="1"/>
    <row r="71" spans="24:60" ht="22.5" hidden="1" customHeight="1"/>
    <row r="72" spans="24:60" ht="22.5" hidden="1" customHeight="1"/>
    <row r="73" spans="24:60" ht="22.5" hidden="1" customHeight="1"/>
    <row r="74" spans="24:60" ht="22.5" hidden="1" customHeight="1"/>
    <row r="75" spans="24:60" ht="22.5" hidden="1" customHeight="1"/>
    <row r="76" spans="24:60" ht="22.5" hidden="1" customHeight="1"/>
    <row r="77" spans="24:60" ht="22.5" hidden="1" customHeight="1">
      <c r="X77" s="151">
        <f>G32</f>
        <v>19407</v>
      </c>
      <c r="Y77" s="83">
        <f>(X77-X80)/1000</f>
        <v>19</v>
      </c>
      <c r="Z77" s="83"/>
      <c r="AA77" s="83"/>
      <c r="AB77" s="83"/>
      <c r="AC77" s="83"/>
      <c r="AD77" s="83"/>
      <c r="AE77" s="83"/>
      <c r="AF77" s="83"/>
      <c r="AG77" s="83"/>
      <c r="AH77" s="83"/>
      <c r="AI77" s="83"/>
      <c r="AJ77" s="83"/>
      <c r="AK77" s="83">
        <v>1</v>
      </c>
      <c r="AL77" s="83" t="s">
        <v>39</v>
      </c>
      <c r="AM77" s="83"/>
      <c r="AN77" s="41"/>
      <c r="AO77" s="83"/>
      <c r="AP77" s="83"/>
      <c r="AQ77" s="83"/>
      <c r="AR77" s="83"/>
      <c r="AS77" s="83"/>
      <c r="AT77" s="83"/>
      <c r="AU77" s="83"/>
      <c r="AV77" s="83"/>
      <c r="AW77" s="83"/>
      <c r="AX77" s="83"/>
      <c r="AY77" s="83"/>
      <c r="AZ77" s="83"/>
      <c r="BA77" s="83"/>
      <c r="BB77" s="83"/>
      <c r="BC77" s="83"/>
      <c r="BD77" s="83"/>
      <c r="BE77" s="83"/>
      <c r="BF77" s="83"/>
      <c r="BG77" s="83"/>
      <c r="BH77" s="83"/>
    </row>
    <row r="78" spans="24:60" ht="22.5" hidden="1" customHeight="1">
      <c r="X78" s="83">
        <f>(Y77-X79)/100</f>
        <v>0</v>
      </c>
      <c r="Y78" s="83">
        <f>X78</f>
        <v>0</v>
      </c>
      <c r="Z78" s="83">
        <f>RIGHT(Y78,2)*1</f>
        <v>0</v>
      </c>
      <c r="AA78" s="83">
        <f>(Y78-Z78)/100</f>
        <v>0</v>
      </c>
      <c r="AB78" s="83">
        <f>(Z78-RIGHT(Z78,1)*1)/10</f>
        <v>0</v>
      </c>
      <c r="AC78" s="83">
        <f>RIGHT(Y78,1)*1</f>
        <v>0</v>
      </c>
      <c r="AD78" s="83" t="str">
        <f>IF(AB78=AK78,AM78,IF(AB78=AK79,AM79,IF(AB78=AK80,AM80,IF(AB78=AK81,AM81,IF(AB78=AK82,AM82,IF(AB78=AK83,AM83,IF(AB78=AK84,AM84,IF(AB78=AK85,AM85," "))))))))</f>
        <v xml:space="preserve"> </v>
      </c>
      <c r="AE78" s="83" t="str">
        <f>IF(AB78=1," ",IF(AC78=AK77,AL77,IF(AC78=AK78,AL78,IF(AC78=AK79,AL79,IF(AC78=AK80,AL80,IF(AC78=AK81,AL81,IF(AC78=AK82,AL82," ")))))))</f>
        <v xml:space="preserve"> </v>
      </c>
      <c r="AF78" s="83" t="str">
        <f>IF(AB78=1," ",IF(AC78=AK83,AL83,IF(AC78=AK84,AL84,IF(AC78=AK85,AL85," "))))</f>
        <v xml:space="preserve"> </v>
      </c>
      <c r="AG78" s="83" t="str">
        <f>IF(AB78=0," ",IF(AB78&gt;1," ",IF(AC78=AK78,AL88,IF(AC78=AK79,AL89,IF(AC78=AK80,AL90,IF(AC78=AK81,AL91,IF(AC78=AK82,AL92,IF(AC78=AK83,AL93," "))))))))</f>
        <v xml:space="preserve"> </v>
      </c>
      <c r="AH78" s="83" t="str">
        <f>IF(AB78=0," ",IF(AB78&gt;1," ",IF(AC78=AK84,AL94,IF(AC78=AK85,AL95,IF(AC78=AK77,AL87,IF(AC78=0,AL86," "))))))</f>
        <v xml:space="preserve"> </v>
      </c>
      <c r="AI78" s="83" t="str">
        <f>IF(AB78=0," ","lakh")</f>
        <v xml:space="preserve"> </v>
      </c>
      <c r="AJ78" s="83" t="str">
        <f>IF(AC78=0," ",IF(AB78&gt;0," ","lakh"))</f>
        <v xml:space="preserve"> </v>
      </c>
      <c r="AK78" s="83">
        <v>2</v>
      </c>
      <c r="AL78" s="83" t="s">
        <v>40</v>
      </c>
      <c r="AM78" s="83" t="s">
        <v>41</v>
      </c>
      <c r="AN78" s="41"/>
      <c r="AO78" s="83"/>
      <c r="AP78" s="83"/>
      <c r="AQ78" s="83"/>
      <c r="AR78" s="83"/>
      <c r="AS78" s="83"/>
      <c r="AT78" s="83"/>
      <c r="AU78" s="83"/>
      <c r="AV78" s="83"/>
      <c r="AW78" s="83"/>
      <c r="AX78" s="83"/>
      <c r="AY78" s="83"/>
      <c r="AZ78" s="83"/>
      <c r="BA78" s="83"/>
      <c r="BB78" s="83"/>
      <c r="BC78" s="83"/>
      <c r="BD78" s="83"/>
      <c r="BE78" s="83"/>
      <c r="BF78" s="83"/>
      <c r="BG78" s="83"/>
      <c r="BH78" s="83"/>
    </row>
    <row r="79" spans="24:60" ht="22.5" hidden="1" customHeight="1">
      <c r="X79" s="83">
        <f>RIGHT(Y77,2)*1</f>
        <v>19</v>
      </c>
      <c r="Y79" s="83">
        <f>X79</f>
        <v>19</v>
      </c>
      <c r="Z79" s="83">
        <f>RIGHT(Y79,2)*1</f>
        <v>19</v>
      </c>
      <c r="AA79" s="83">
        <f>(Y79-Z79)/100</f>
        <v>0</v>
      </c>
      <c r="AB79" s="83">
        <f>(Z79-RIGHT(Z79,1)*1)/10</f>
        <v>1</v>
      </c>
      <c r="AC79" s="83">
        <f>RIGHT(Y79,1)*1</f>
        <v>9</v>
      </c>
      <c r="AD79" s="83" t="str">
        <f>IF(AB79=AK78,AM78,IF(AB79=AK79,AM79,IF(AB79=AK80,AM80,IF(AB79=AK81,AM81,IF(AB79=AK82,AM82,IF(AB79=AK83,AM83,IF(AB79=AK84,AM84,IF(AB79=AK85,AM85," "))))))))</f>
        <v xml:space="preserve"> </v>
      </c>
      <c r="AE79" s="83" t="str">
        <f>IF(AB79=1," ",IF(AC79=AK77,AL77,IF(AC79=AK78,AL78,IF(AC79=AK79,AL79,IF(AC79=AK80,AL80,IF(AC79=AK81,AL81,IF(AC79=AK82,AL82," ")))))))</f>
        <v xml:space="preserve"> </v>
      </c>
      <c r="AF79" s="83" t="str">
        <f>IF(AB79=1," ",IF(AC79=AK83,AL83,IF(AC79=AK84,AL84,IF(AC79=AK85,AL85," "))))</f>
        <v xml:space="preserve"> </v>
      </c>
      <c r="AG79" s="83" t="str">
        <f>IF(AB79=0," ",IF(AB79&gt;1," ",IF(AC79=AK78,AL88,IF(AC79=AK79,AL89,IF(AC79=AK80,AL90,IF(AC79=AK81,AL91,IF(AC79=AK82,AL92,IF(AC79=AK83,AL93," "))))))))</f>
        <v xml:space="preserve"> </v>
      </c>
      <c r="AH79" s="83" t="str">
        <f>IF(AB79=0," ",IF(AB79&gt;1," ",IF(AC79=AK84,AL94,IF(AC79=AK85,AL95,IF(AC79=AK77,AL87,IF(AC79=0,AL86," "))))))</f>
        <v>Nineteen</v>
      </c>
      <c r="AI79" s="83" t="str">
        <f>IF(AB79=0," ","thousand")</f>
        <v>thousand</v>
      </c>
      <c r="AJ79" s="83" t="str">
        <f>IF(AC79=0," ",IF(AB79&gt;0," ","thousand"))</f>
        <v xml:space="preserve"> </v>
      </c>
      <c r="AK79" s="83">
        <v>3</v>
      </c>
      <c r="AL79" s="83" t="s">
        <v>42</v>
      </c>
      <c r="AM79" s="83" t="s">
        <v>43</v>
      </c>
      <c r="AN79" s="41"/>
      <c r="AO79" s="83"/>
      <c r="AP79" s="83"/>
      <c r="AQ79" s="83"/>
      <c r="AR79" s="83"/>
      <c r="AS79" s="83"/>
      <c r="AT79" s="83"/>
      <c r="AU79" s="83"/>
      <c r="AV79" s="83"/>
      <c r="AW79" s="83"/>
      <c r="AX79" s="83"/>
      <c r="AY79" s="83"/>
      <c r="AZ79" s="83"/>
      <c r="BA79" s="83"/>
      <c r="BB79" s="83"/>
      <c r="BC79" s="83"/>
      <c r="BD79" s="83"/>
      <c r="BE79" s="83"/>
      <c r="BF79" s="83"/>
      <c r="BG79" s="83"/>
      <c r="BH79" s="83"/>
    </row>
    <row r="80" spans="24:60" ht="22.5" hidden="1" customHeight="1">
      <c r="X80" s="83">
        <f>RIGHT(X77,3)*1</f>
        <v>407</v>
      </c>
      <c r="Y80" s="83">
        <f>X80</f>
        <v>407</v>
      </c>
      <c r="Z80" s="83">
        <f>ROUND((Y80-AA81)/100,0)</f>
        <v>4</v>
      </c>
      <c r="AA80" s="83"/>
      <c r="AB80" s="83"/>
      <c r="AC80" s="83"/>
      <c r="AD80" s="83"/>
      <c r="AE80" s="83" t="str">
        <f>IF(Z80=0," ",IF(Z80=AK77,AL77,IF(Z80=AK78,AL78,IF(Z80=AK79,AL79,IF(Z80=AK80,AL80,IF(Z80=AK81,AL81,IF(Z80=AK82,AL82," ")))))))</f>
        <v>Four</v>
      </c>
      <c r="AF80" s="83" t="str">
        <f>IF(Z80=0," ",IF(Z80=AK83,AL83,IF(Z80=AK84,AL84,IF(Z80=AK85,AL85," "))))</f>
        <v xml:space="preserve"> </v>
      </c>
      <c r="AG80" s="83"/>
      <c r="AH80" s="83"/>
      <c r="AI80" s="83" t="str">
        <f>IF(Z80=0," ","hundred")</f>
        <v>hundred</v>
      </c>
      <c r="AJ80" s="83"/>
      <c r="AK80" s="83">
        <v>4</v>
      </c>
      <c r="AL80" s="83" t="s">
        <v>44</v>
      </c>
      <c r="AM80" s="83" t="s">
        <v>45</v>
      </c>
      <c r="AN80" s="41"/>
      <c r="AO80" s="83"/>
      <c r="AP80" s="83"/>
      <c r="AQ80" s="83"/>
      <c r="AR80" s="83"/>
      <c r="AS80" s="83"/>
      <c r="AT80" s="83"/>
      <c r="AU80" s="83"/>
      <c r="AV80" s="83"/>
      <c r="AW80" s="83"/>
      <c r="AX80" s="83"/>
      <c r="AY80" s="83"/>
      <c r="AZ80" s="83"/>
      <c r="BA80" s="83"/>
      <c r="BB80" s="83"/>
      <c r="BC80" s="83"/>
      <c r="BD80" s="83"/>
      <c r="BE80" s="83"/>
      <c r="BF80" s="83"/>
      <c r="BG80" s="83"/>
      <c r="BH80" s="83"/>
    </row>
    <row r="81" spans="18:60" ht="22.5" hidden="1" customHeight="1">
      <c r="R81" s="41"/>
      <c r="S81" s="41"/>
      <c r="T81" s="41"/>
      <c r="U81" s="41"/>
      <c r="X81" s="83"/>
      <c r="Y81" s="83"/>
      <c r="Z81" s="83"/>
      <c r="AA81" s="83">
        <f>RIGHT(Y80,2)*1</f>
        <v>7</v>
      </c>
      <c r="AB81" s="83">
        <f>(AA81-RIGHT(AA81,1)*1)/10</f>
        <v>0</v>
      </c>
      <c r="AC81" s="83">
        <f>RIGHT(Y80,1)*1</f>
        <v>7</v>
      </c>
      <c r="AD81" s="83" t="str">
        <f>IF(AB81=AK78,AM78,IF(AB81=AK79,AM79,IF(AB81=AK80,AM80,IF(AB81=AK81,AM81,IF(AB81=AK82,AM82,IF(AB81=AK83,AM83,IF(AB81=AK84,AM84,IF(AB81=AK85,AM85," "))))))))</f>
        <v xml:space="preserve"> </v>
      </c>
      <c r="AE81" s="83" t="str">
        <f>IF(AB81=1," ",IF(AC81=AK77,AL77,IF(AC81=AK78,AL78,IF(AC81=AK79,AL79,IF(AC81=AK80,AL80,IF(AC81=AK81,AL81,IF(AC81=AK82,AL82," ")))))))</f>
        <v xml:space="preserve"> </v>
      </c>
      <c r="AF81" s="83" t="str">
        <f>IF(AB81=1," ",IF(AC81=AK83,AL83,IF(AC81=AK84,AL84,IF(AC81=AK85,AL85," "))))</f>
        <v>Seven</v>
      </c>
      <c r="AG81" s="83" t="str">
        <f>IF(AB81=0," ",IF(AB81&gt;1," ",IF(AC81=AK78,AL88,IF(AC81=AK79,AL89,IF(AC81=AK80,AL90,IF(AC81=AK81,AL91,IF(AC81=AK82,AL92,IF(AC81=AK83,AL93," "))))))))</f>
        <v xml:space="preserve"> </v>
      </c>
      <c r="AH81" s="83" t="str">
        <f>IF(AB81=0," ",IF(AB81&gt;1," ",IF(AC81=AK84,AL94,IF(AC81=AK85,AL95,IF(AC81=AK77,AL87,IF(AC81=0,AL86," "))))))</f>
        <v xml:space="preserve"> </v>
      </c>
      <c r="AI81" s="83"/>
      <c r="AJ81" s="83"/>
      <c r="AK81" s="83">
        <v>5</v>
      </c>
      <c r="AL81" s="83" t="s">
        <v>46</v>
      </c>
      <c r="AM81" s="83" t="s">
        <v>47</v>
      </c>
      <c r="AN81" s="41"/>
      <c r="AO81" s="83"/>
      <c r="AP81" s="83"/>
      <c r="AQ81" s="83"/>
      <c r="AR81" s="83"/>
      <c r="AS81" s="83"/>
      <c r="AT81" s="83"/>
      <c r="AU81" s="83"/>
      <c r="AV81" s="83"/>
      <c r="AW81" s="83"/>
      <c r="AX81" s="83"/>
      <c r="AY81" s="83"/>
      <c r="AZ81" s="83"/>
      <c r="BA81" s="83"/>
      <c r="BB81" s="83"/>
      <c r="BC81" s="83"/>
      <c r="BD81" s="83"/>
      <c r="BE81" s="83"/>
      <c r="BF81" s="83"/>
      <c r="BG81" s="83"/>
      <c r="BH81" s="83"/>
    </row>
    <row r="82" spans="18:60" ht="22.5" hidden="1" customHeight="1">
      <c r="R82" s="41"/>
      <c r="S82" s="41"/>
      <c r="T82" s="41"/>
      <c r="U82" s="41"/>
      <c r="X82" s="83"/>
      <c r="Y82" s="83"/>
      <c r="Z82" s="83"/>
      <c r="AA82" s="83"/>
      <c r="AB82" s="83">
        <f>AB81</f>
        <v>0</v>
      </c>
      <c r="AC82" s="83">
        <f>AC81</f>
        <v>7</v>
      </c>
      <c r="AD82" s="83"/>
      <c r="AE82" s="83"/>
      <c r="AF82" s="83"/>
      <c r="AG82" s="83"/>
      <c r="AH82" s="83"/>
      <c r="AI82" s="83"/>
      <c r="AJ82" s="83"/>
      <c r="AK82" s="83">
        <v>6</v>
      </c>
      <c r="AL82" s="83" t="s">
        <v>48</v>
      </c>
      <c r="AM82" s="83" t="s">
        <v>49</v>
      </c>
      <c r="AN82" s="41"/>
      <c r="AO82" s="83"/>
      <c r="AP82" s="83"/>
      <c r="AQ82" s="83"/>
      <c r="AR82" s="83"/>
      <c r="AS82" s="83"/>
      <c r="AT82" s="83"/>
      <c r="AU82" s="83"/>
      <c r="AV82" s="83"/>
      <c r="AW82" s="83"/>
      <c r="AX82" s="83"/>
      <c r="AY82" s="83"/>
      <c r="AZ82" s="83"/>
      <c r="BA82" s="83"/>
      <c r="BB82" s="83"/>
      <c r="BC82" s="83"/>
      <c r="BD82" s="83"/>
      <c r="BE82" s="83"/>
      <c r="BF82" s="83"/>
      <c r="BG82" s="83"/>
      <c r="BH82" s="83"/>
    </row>
    <row r="83" spans="18:60" ht="22.5" hidden="1" customHeight="1">
      <c r="R83" s="41"/>
      <c r="S83" s="41"/>
      <c r="T83" s="41"/>
      <c r="U83" s="41"/>
      <c r="X83" s="83"/>
      <c r="Y83" s="83"/>
      <c r="Z83" s="83"/>
      <c r="AA83" s="83"/>
      <c r="AB83" s="83"/>
      <c r="AC83" s="83"/>
      <c r="AD83" s="83"/>
      <c r="AE83" s="83"/>
      <c r="AF83" s="83"/>
      <c r="AG83" s="83"/>
      <c r="AH83" s="83"/>
      <c r="AI83" s="83"/>
      <c r="AJ83" s="83"/>
      <c r="AK83" s="83">
        <v>7</v>
      </c>
      <c r="AL83" s="83" t="s">
        <v>50</v>
      </c>
      <c r="AM83" s="83" t="s">
        <v>51</v>
      </c>
      <c r="AN83" s="41"/>
      <c r="AO83" s="83"/>
      <c r="AP83" s="83"/>
      <c r="AQ83" s="83"/>
      <c r="AR83" s="83"/>
      <c r="AS83" s="83"/>
      <c r="AT83" s="83"/>
      <c r="AU83" s="83"/>
      <c r="AV83" s="83"/>
      <c r="AW83" s="83"/>
      <c r="AX83" s="83"/>
      <c r="AY83" s="83"/>
      <c r="AZ83" s="83"/>
      <c r="BA83" s="83"/>
      <c r="BB83" s="83"/>
      <c r="BC83" s="83"/>
      <c r="BD83" s="83"/>
      <c r="BE83" s="83"/>
      <c r="BF83" s="83"/>
      <c r="BG83" s="83"/>
      <c r="BH83" s="83"/>
    </row>
    <row r="84" spans="18:60" ht="22.5" hidden="1" customHeight="1">
      <c r="R84" s="41"/>
      <c r="S84" s="41"/>
      <c r="T84" s="41"/>
      <c r="U84" s="41"/>
      <c r="X84" s="83"/>
      <c r="Y84" s="83"/>
      <c r="Z84" s="83"/>
      <c r="AA84" s="83"/>
      <c r="AB84" s="83"/>
      <c r="AC84" s="83"/>
      <c r="AD84" s="83"/>
      <c r="AE84" s="83"/>
      <c r="AF84" s="83"/>
      <c r="AG84" s="83"/>
      <c r="AH84" s="83"/>
      <c r="AI84" s="83"/>
      <c r="AJ84" s="83"/>
      <c r="AK84" s="83">
        <v>8</v>
      </c>
      <c r="AL84" s="83" t="s">
        <v>52</v>
      </c>
      <c r="AM84" s="83" t="s">
        <v>53</v>
      </c>
      <c r="AN84" s="41"/>
      <c r="AO84" s="83"/>
      <c r="AP84" s="83"/>
      <c r="AQ84" s="83"/>
      <c r="AR84" s="83"/>
      <c r="AS84" s="83"/>
      <c r="AT84" s="83"/>
      <c r="AU84" s="83"/>
      <c r="AV84" s="83"/>
      <c r="AW84" s="83"/>
      <c r="AX84" s="83"/>
      <c r="AY84" s="83"/>
      <c r="AZ84" s="83"/>
      <c r="BA84" s="83"/>
      <c r="BB84" s="83"/>
      <c r="BC84" s="83"/>
      <c r="BD84" s="83"/>
      <c r="BE84" s="83"/>
      <c r="BF84" s="83"/>
      <c r="BG84" s="83"/>
      <c r="BH84" s="83"/>
    </row>
    <row r="85" spans="18:60" ht="22.5" hidden="1" customHeight="1">
      <c r="R85" s="41"/>
      <c r="S85" s="41"/>
      <c r="T85" s="41"/>
      <c r="U85" s="41"/>
      <c r="X85" s="83" t="str">
        <f>TRIM(AD78&amp;" "&amp;AE78&amp;" "&amp;AF78&amp;" "&amp;AG78&amp;" "&amp;AH78&amp;" "&amp;AI78&amp;" "&amp;AJ78)</f>
        <v/>
      </c>
      <c r="Y85" s="83"/>
      <c r="Z85" s="83"/>
      <c r="AA85" s="83"/>
      <c r="AB85" s="83"/>
      <c r="AC85" s="83"/>
      <c r="AD85" s="83"/>
      <c r="AE85" s="83"/>
      <c r="AF85" s="83"/>
      <c r="AG85" s="83"/>
      <c r="AH85" s="83"/>
      <c r="AI85" s="83"/>
      <c r="AJ85" s="83"/>
      <c r="AK85" s="83">
        <v>9</v>
      </c>
      <c r="AL85" s="83" t="s">
        <v>54</v>
      </c>
      <c r="AM85" s="83" t="s">
        <v>55</v>
      </c>
      <c r="AN85" s="41"/>
      <c r="AO85" s="83"/>
      <c r="AP85" s="83"/>
      <c r="AQ85" s="83"/>
      <c r="AR85" s="83"/>
      <c r="AS85" s="83"/>
      <c r="AT85" s="83"/>
      <c r="AU85" s="83"/>
      <c r="AV85" s="83"/>
      <c r="AW85" s="83"/>
      <c r="AX85" s="83"/>
      <c r="AY85" s="83"/>
      <c r="AZ85" s="83"/>
      <c r="BA85" s="83"/>
      <c r="BB85" s="83"/>
      <c r="BC85" s="83"/>
      <c r="BD85" s="83"/>
      <c r="BE85" s="83"/>
      <c r="BF85" s="83"/>
      <c r="BG85" s="83"/>
      <c r="BH85" s="83"/>
    </row>
    <row r="86" spans="18:60" ht="22.5" hidden="1" customHeight="1">
      <c r="R86" s="41"/>
      <c r="S86" s="41"/>
      <c r="T86" s="41"/>
      <c r="U86" s="41"/>
      <c r="X86" s="83" t="str">
        <f>TRIM(AD79&amp;" "&amp;AE79&amp;" "&amp;AF79&amp;" "&amp;AG79&amp;" "&amp;AH79&amp;" "&amp;AI79&amp;" "&amp;AJ79)</f>
        <v>Nineteen thousand</v>
      </c>
      <c r="Y86" s="83"/>
      <c r="Z86" s="83"/>
      <c r="AA86" s="83"/>
      <c r="AB86" s="83"/>
      <c r="AC86" s="83"/>
      <c r="AD86" s="83"/>
      <c r="AE86" s="83"/>
      <c r="AF86" s="83"/>
      <c r="AG86" s="83"/>
      <c r="AH86" s="83"/>
      <c r="AI86" s="83"/>
      <c r="AJ86" s="83"/>
      <c r="AK86" s="83">
        <v>10</v>
      </c>
      <c r="AL86" s="83" t="s">
        <v>56</v>
      </c>
      <c r="AM86" s="83"/>
      <c r="AN86" s="41"/>
      <c r="AO86" s="83"/>
      <c r="AP86" s="83"/>
      <c r="AQ86" s="83"/>
      <c r="AR86" s="83"/>
      <c r="AS86" s="83"/>
      <c r="AT86" s="83"/>
      <c r="AU86" s="83"/>
      <c r="AV86" s="83"/>
      <c r="AW86" s="83"/>
      <c r="AX86" s="83"/>
      <c r="AY86" s="83"/>
      <c r="AZ86" s="83"/>
      <c r="BA86" s="83"/>
      <c r="BB86" s="83"/>
      <c r="BC86" s="83"/>
      <c r="BD86" s="83"/>
      <c r="BE86" s="83"/>
      <c r="BF86" s="83"/>
      <c r="BG86" s="83"/>
      <c r="BH86" s="83"/>
    </row>
    <row r="87" spans="18:60" ht="22.5" hidden="1" customHeight="1">
      <c r="R87" s="41"/>
      <c r="S87" s="41"/>
      <c r="T87" s="41"/>
      <c r="U87" s="41"/>
      <c r="X87" s="83" t="str">
        <f>TRIM(AD80&amp;" "&amp;AE80&amp;" "&amp;AF80&amp;" "&amp;AG80&amp;" "&amp;AH80&amp;" "&amp;AI80&amp;" "&amp;AJ80)</f>
        <v>Four hundred</v>
      </c>
      <c r="Y87" s="83"/>
      <c r="Z87" s="83"/>
      <c r="AA87" s="83"/>
      <c r="AB87" s="83"/>
      <c r="AC87" s="83"/>
      <c r="AD87" s="83"/>
      <c r="AE87" s="83"/>
      <c r="AF87" s="83"/>
      <c r="AG87" s="83"/>
      <c r="AH87" s="83"/>
      <c r="AI87" s="83"/>
      <c r="AJ87" s="83"/>
      <c r="AK87" s="83">
        <v>11</v>
      </c>
      <c r="AL87" s="83" t="s">
        <v>57</v>
      </c>
      <c r="AM87" s="83"/>
      <c r="AN87" s="41"/>
      <c r="AO87" s="83"/>
      <c r="AP87" s="83"/>
      <c r="AQ87" s="83"/>
      <c r="AR87" s="83"/>
      <c r="AS87" s="83"/>
      <c r="AT87" s="83"/>
      <c r="AU87" s="83"/>
      <c r="AV87" s="83"/>
      <c r="AW87" s="83"/>
      <c r="AX87" s="83"/>
      <c r="AY87" s="83"/>
      <c r="AZ87" s="83"/>
      <c r="BA87" s="83"/>
      <c r="BB87" s="83"/>
      <c r="BC87" s="83"/>
      <c r="BD87" s="83"/>
      <c r="BE87" s="83"/>
      <c r="BF87" s="83"/>
      <c r="BG87" s="83"/>
      <c r="BH87" s="83"/>
    </row>
    <row r="88" spans="18:60" ht="22.5" hidden="1" customHeight="1">
      <c r="R88" s="41"/>
      <c r="S88" s="41"/>
      <c r="T88" s="41"/>
      <c r="U88" s="41"/>
      <c r="X88" s="83" t="str">
        <f>TRIM(AD81&amp;" "&amp;AE81&amp;" "&amp;AF81&amp;" "&amp;AG81&amp;" "&amp;AH81)</f>
        <v>Seven</v>
      </c>
      <c r="Y88" s="83"/>
      <c r="Z88" s="83"/>
      <c r="AA88" s="83"/>
      <c r="AB88" s="83"/>
      <c r="AC88" s="83"/>
      <c r="AD88" s="83"/>
      <c r="AE88" s="83"/>
      <c r="AF88" s="83"/>
      <c r="AG88" s="83"/>
      <c r="AH88" s="83"/>
      <c r="AI88" s="83"/>
      <c r="AJ88" s="83"/>
      <c r="AK88" s="83">
        <v>12</v>
      </c>
      <c r="AL88" s="83" t="s">
        <v>58</v>
      </c>
      <c r="AM88" s="83"/>
      <c r="AN88" s="41"/>
      <c r="AO88" s="83"/>
      <c r="AP88" s="83"/>
      <c r="AQ88" s="83"/>
      <c r="AR88" s="83"/>
      <c r="AS88" s="83"/>
      <c r="AT88" s="83"/>
      <c r="AU88" s="83"/>
      <c r="AV88" s="83"/>
      <c r="AW88" s="83"/>
      <c r="AX88" s="83"/>
      <c r="AY88" s="83"/>
      <c r="AZ88" s="83"/>
      <c r="BA88" s="83"/>
      <c r="BB88" s="83"/>
      <c r="BC88" s="83"/>
      <c r="BD88" s="83"/>
      <c r="BE88" s="83"/>
      <c r="BF88" s="83"/>
      <c r="BG88" s="83"/>
      <c r="BH88" s="83"/>
    </row>
    <row r="89" spans="18:60" ht="22.5" hidden="1" customHeight="1">
      <c r="R89" s="41"/>
      <c r="S89" s="41"/>
      <c r="T89" s="41"/>
      <c r="U89" s="41"/>
      <c r="X89" s="83" t="str">
        <f>IF(X77&gt;0,TRIM(X85&amp;" "&amp;X86&amp;" "&amp;X87&amp;" "&amp;X88)&amp;" only","Zero only")</f>
        <v>Nineteen thousand Four hundred Seven only</v>
      </c>
      <c r="Y89" s="83"/>
      <c r="Z89" s="83"/>
      <c r="AA89" s="83"/>
      <c r="AB89" s="83"/>
      <c r="AC89" s="83"/>
      <c r="AD89" s="83"/>
      <c r="AE89" s="83"/>
      <c r="AF89" s="83"/>
      <c r="AG89" s="83"/>
      <c r="AH89" s="83"/>
      <c r="AI89" s="83"/>
      <c r="AJ89" s="83"/>
      <c r="AK89" s="83">
        <v>13</v>
      </c>
      <c r="AL89" s="83" t="s">
        <v>59</v>
      </c>
      <c r="AM89" s="83"/>
      <c r="AN89" s="41"/>
      <c r="AO89" s="83"/>
      <c r="AP89" s="83"/>
      <c r="AQ89" s="83"/>
      <c r="AR89" s="83"/>
      <c r="AS89" s="83"/>
      <c r="AT89" s="83"/>
      <c r="AU89" s="83"/>
      <c r="AV89" s="83"/>
      <c r="AW89" s="83"/>
      <c r="AX89" s="83"/>
      <c r="AY89" s="83"/>
      <c r="AZ89" s="83"/>
      <c r="BA89" s="83"/>
      <c r="BB89" s="83"/>
      <c r="BC89" s="83"/>
      <c r="BD89" s="83"/>
      <c r="BE89" s="83"/>
      <c r="BF89" s="83"/>
      <c r="BG89" s="83"/>
      <c r="BH89" s="83"/>
    </row>
    <row r="90" spans="18:60" ht="22.5" hidden="1" customHeight="1">
      <c r="R90" s="41"/>
      <c r="S90" s="41"/>
      <c r="T90" s="41"/>
      <c r="U90" s="41"/>
      <c r="X90" s="83"/>
      <c r="Y90" s="83"/>
      <c r="Z90" s="83"/>
      <c r="AA90" s="83"/>
      <c r="AB90" s="83"/>
      <c r="AC90" s="83"/>
      <c r="AD90" s="83"/>
      <c r="AE90" s="83"/>
      <c r="AF90" s="83"/>
      <c r="AG90" s="83"/>
      <c r="AH90" s="83"/>
      <c r="AI90" s="83"/>
      <c r="AJ90" s="83"/>
      <c r="AK90" s="83">
        <v>14</v>
      </c>
      <c r="AL90" s="83" t="s">
        <v>60</v>
      </c>
      <c r="AM90" s="83"/>
      <c r="AN90" s="41"/>
      <c r="AO90" s="83"/>
      <c r="AP90" s="83"/>
      <c r="AQ90" s="83"/>
      <c r="AR90" s="83"/>
      <c r="AS90" s="83"/>
      <c r="AT90" s="83"/>
      <c r="AU90" s="83"/>
      <c r="AV90" s="83"/>
      <c r="AW90" s="83"/>
      <c r="AX90" s="83"/>
      <c r="AY90" s="83"/>
      <c r="AZ90" s="83"/>
      <c r="BA90" s="83"/>
      <c r="BB90" s="83"/>
      <c r="BC90" s="83"/>
      <c r="BD90" s="83"/>
      <c r="BE90" s="83"/>
      <c r="BF90" s="83"/>
      <c r="BG90" s="83"/>
      <c r="BH90" s="83"/>
    </row>
    <row r="91" spans="18:60" ht="22.5" hidden="1" customHeight="1">
      <c r="R91" s="41"/>
      <c r="S91" s="41"/>
      <c r="T91" s="41"/>
      <c r="U91" s="41"/>
      <c r="X91" s="83"/>
      <c r="Y91" s="83"/>
      <c r="Z91" s="83"/>
      <c r="AA91" s="83"/>
      <c r="AB91" s="83"/>
      <c r="AC91" s="83"/>
      <c r="AD91" s="83"/>
      <c r="AE91" s="83"/>
      <c r="AF91" s="83"/>
      <c r="AG91" s="83"/>
      <c r="AH91" s="83"/>
      <c r="AI91" s="83"/>
      <c r="AJ91" s="83"/>
      <c r="AK91" s="83">
        <v>15</v>
      </c>
      <c r="AL91" s="83" t="s">
        <v>61</v>
      </c>
      <c r="AM91" s="83"/>
      <c r="AN91" s="41"/>
      <c r="AO91" s="83"/>
      <c r="AP91" s="83"/>
      <c r="AQ91" s="83"/>
      <c r="AR91" s="83"/>
      <c r="AS91" s="83"/>
      <c r="AT91" s="83"/>
      <c r="AU91" s="83"/>
      <c r="AV91" s="83"/>
      <c r="AW91" s="83"/>
      <c r="AX91" s="83"/>
      <c r="AY91" s="83"/>
      <c r="AZ91" s="83"/>
      <c r="BA91" s="83"/>
      <c r="BB91" s="83"/>
      <c r="BC91" s="83"/>
      <c r="BD91" s="83"/>
      <c r="BE91" s="83"/>
      <c r="BF91" s="83"/>
      <c r="BG91" s="83"/>
      <c r="BH91" s="83"/>
    </row>
    <row r="92" spans="18:60" ht="22.5" hidden="1" customHeight="1">
      <c r="R92" s="41"/>
      <c r="S92" s="41"/>
      <c r="T92" s="41"/>
      <c r="U92" s="41"/>
      <c r="X92" s="83"/>
      <c r="Y92" s="83"/>
      <c r="Z92" s="83"/>
      <c r="AA92" s="83"/>
      <c r="AB92" s="83"/>
      <c r="AC92" s="83"/>
      <c r="AD92" s="83"/>
      <c r="AE92" s="83"/>
      <c r="AF92" s="83"/>
      <c r="AG92" s="83"/>
      <c r="AH92" s="83"/>
      <c r="AI92" s="83"/>
      <c r="AJ92" s="83"/>
      <c r="AK92" s="83">
        <v>16</v>
      </c>
      <c r="AL92" s="83" t="s">
        <v>62</v>
      </c>
      <c r="AM92" s="83"/>
      <c r="AN92" s="41"/>
      <c r="AO92" s="83"/>
      <c r="AP92" s="83"/>
      <c r="AQ92" s="83"/>
      <c r="AR92" s="83"/>
      <c r="AS92" s="83"/>
      <c r="AT92" s="83"/>
      <c r="AU92" s="83"/>
      <c r="AV92" s="83"/>
      <c r="AW92" s="83"/>
      <c r="AX92" s="83"/>
      <c r="AY92" s="83"/>
      <c r="AZ92" s="83"/>
      <c r="BA92" s="83"/>
      <c r="BB92" s="83"/>
      <c r="BC92" s="83"/>
      <c r="BD92" s="83"/>
      <c r="BE92" s="83"/>
      <c r="BF92" s="83"/>
      <c r="BG92" s="83"/>
      <c r="BH92" s="83"/>
    </row>
    <row r="93" spans="18:60" ht="22.5" hidden="1" customHeight="1">
      <c r="R93" s="41"/>
      <c r="S93" s="41"/>
      <c r="T93" s="41"/>
      <c r="U93" s="41"/>
      <c r="X93" s="83"/>
      <c r="Y93" s="83"/>
      <c r="Z93" s="83"/>
      <c r="AA93" s="83"/>
      <c r="AB93" s="83"/>
      <c r="AC93" s="83"/>
      <c r="AD93" s="83"/>
      <c r="AE93" s="83"/>
      <c r="AF93" s="83"/>
      <c r="AG93" s="83"/>
      <c r="AH93" s="83"/>
      <c r="AI93" s="83"/>
      <c r="AJ93" s="83"/>
      <c r="AK93" s="83">
        <v>17</v>
      </c>
      <c r="AL93" s="83" t="s">
        <v>63</v>
      </c>
      <c r="AM93" s="83"/>
      <c r="AN93" s="41"/>
      <c r="AO93" s="83"/>
      <c r="AP93" s="83"/>
      <c r="AQ93" s="83"/>
      <c r="AR93" s="83"/>
      <c r="AS93" s="83"/>
      <c r="AT93" s="83"/>
      <c r="AU93" s="83"/>
      <c r="AV93" s="83"/>
      <c r="AW93" s="83"/>
      <c r="AX93" s="83"/>
      <c r="AY93" s="83"/>
      <c r="AZ93" s="83"/>
      <c r="BA93" s="83"/>
      <c r="BB93" s="83"/>
      <c r="BC93" s="83"/>
      <c r="BD93" s="83"/>
      <c r="BE93" s="83"/>
      <c r="BF93" s="83"/>
      <c r="BG93" s="83"/>
      <c r="BH93" s="83"/>
    </row>
    <row r="94" spans="18:60" ht="22.5" hidden="1" customHeight="1">
      <c r="R94" s="41"/>
      <c r="S94" s="41"/>
      <c r="T94" s="41"/>
      <c r="U94" s="41"/>
      <c r="X94" s="83"/>
      <c r="Y94" s="83"/>
      <c r="Z94" s="83"/>
      <c r="AA94" s="83"/>
      <c r="AB94" s="83"/>
      <c r="AC94" s="83"/>
      <c r="AD94" s="83"/>
      <c r="AE94" s="83"/>
      <c r="AF94" s="83"/>
      <c r="AG94" s="83"/>
      <c r="AH94" s="83"/>
      <c r="AI94" s="83"/>
      <c r="AJ94" s="83"/>
      <c r="AK94" s="83">
        <v>18</v>
      </c>
      <c r="AL94" s="83" t="s">
        <v>64</v>
      </c>
      <c r="AM94" s="83"/>
      <c r="AN94" s="41"/>
      <c r="AO94" s="83"/>
      <c r="AP94" s="83"/>
      <c r="AQ94" s="83"/>
      <c r="AR94" s="83"/>
      <c r="AS94" s="83"/>
      <c r="AT94" s="83"/>
      <c r="AU94" s="83"/>
      <c r="AV94" s="83"/>
      <c r="AW94" s="83"/>
      <c r="AX94" s="83"/>
      <c r="AY94" s="83"/>
      <c r="AZ94" s="83"/>
      <c r="BA94" s="83"/>
      <c r="BB94" s="83"/>
      <c r="BC94" s="83"/>
      <c r="BD94" s="83"/>
      <c r="BE94" s="83"/>
      <c r="BF94" s="83"/>
      <c r="BG94" s="83"/>
      <c r="BH94" s="83"/>
    </row>
    <row r="95" spans="18:60" ht="22.5" hidden="1" customHeight="1">
      <c r="R95" s="41"/>
      <c r="S95" s="41"/>
      <c r="T95" s="41"/>
      <c r="U95" s="41"/>
      <c r="X95" s="83"/>
      <c r="Y95" s="83"/>
      <c r="Z95" s="83"/>
      <c r="AA95" s="83"/>
      <c r="AB95" s="83"/>
      <c r="AC95" s="83"/>
      <c r="AD95" s="83"/>
      <c r="AE95" s="83"/>
      <c r="AF95" s="83"/>
      <c r="AG95" s="83"/>
      <c r="AH95" s="83"/>
      <c r="AI95" s="83"/>
      <c r="AJ95" s="83"/>
      <c r="AK95" s="83">
        <v>19</v>
      </c>
      <c r="AL95" s="83" t="s">
        <v>65</v>
      </c>
      <c r="AM95" s="83"/>
      <c r="AN95" s="41"/>
      <c r="AO95" s="83"/>
      <c r="AP95" s="83"/>
      <c r="AQ95" s="83"/>
      <c r="AR95" s="83"/>
      <c r="AS95" s="83"/>
      <c r="AT95" s="83"/>
      <c r="AU95" s="83"/>
      <c r="AV95" s="83"/>
      <c r="AW95" s="83"/>
      <c r="AX95" s="83"/>
      <c r="AY95" s="83"/>
      <c r="AZ95" s="83"/>
      <c r="BA95" s="83"/>
      <c r="BB95" s="83"/>
      <c r="BC95" s="83"/>
      <c r="BD95" s="83"/>
      <c r="BE95" s="83"/>
      <c r="BF95" s="83"/>
      <c r="BG95" s="83"/>
      <c r="BH95" s="83"/>
    </row>
    <row r="96" spans="18:60" ht="22.5" hidden="1" customHeight="1">
      <c r="R96" s="41"/>
      <c r="S96" s="41"/>
      <c r="T96" s="41"/>
      <c r="U96" s="41"/>
      <c r="X96" s="83"/>
      <c r="Y96" s="83"/>
      <c r="Z96" s="83"/>
      <c r="AA96" s="83"/>
      <c r="AB96" s="83"/>
      <c r="AC96" s="83"/>
      <c r="AD96" s="83"/>
      <c r="AE96" s="83"/>
      <c r="AF96" s="83"/>
      <c r="AG96" s="83"/>
      <c r="AH96" s="83"/>
      <c r="AI96" s="83"/>
      <c r="AJ96" s="83"/>
      <c r="AK96" s="83">
        <v>20</v>
      </c>
      <c r="AL96" s="83" t="s">
        <v>41</v>
      </c>
      <c r="AM96" s="83"/>
      <c r="AN96" s="41"/>
      <c r="AO96" s="83"/>
      <c r="AP96" s="83"/>
      <c r="AQ96" s="83"/>
      <c r="AR96" s="83"/>
      <c r="AS96" s="83"/>
      <c r="AT96" s="83"/>
      <c r="AU96" s="83"/>
      <c r="AV96" s="83"/>
      <c r="AW96" s="83"/>
      <c r="AX96" s="83"/>
      <c r="AY96" s="83"/>
      <c r="AZ96" s="83"/>
      <c r="BA96" s="83"/>
      <c r="BB96" s="83"/>
      <c r="BC96" s="83"/>
      <c r="BD96" s="83"/>
      <c r="BE96" s="83"/>
      <c r="BF96" s="83"/>
      <c r="BG96" s="83"/>
      <c r="BH96" s="83"/>
    </row>
    <row r="97" spans="18:60" ht="22.5" hidden="1" customHeight="1">
      <c r="R97" s="41"/>
      <c r="S97" s="41"/>
      <c r="T97" s="41"/>
      <c r="U97" s="41"/>
      <c r="X97" s="83"/>
      <c r="Y97" s="83"/>
      <c r="Z97" s="83"/>
      <c r="AA97" s="83"/>
      <c r="AB97" s="83"/>
      <c r="AC97" s="83"/>
      <c r="AD97" s="83"/>
      <c r="AE97" s="83"/>
      <c r="AF97" s="83"/>
      <c r="AG97" s="83"/>
      <c r="AH97" s="83"/>
      <c r="AI97" s="83"/>
      <c r="AJ97" s="83"/>
      <c r="AK97" s="83">
        <v>30</v>
      </c>
      <c r="AL97" s="83" t="s">
        <v>43</v>
      </c>
      <c r="AM97" s="83"/>
      <c r="AN97" s="41"/>
      <c r="AO97" s="83"/>
      <c r="AP97" s="83"/>
      <c r="AQ97" s="83"/>
      <c r="AR97" s="83"/>
      <c r="AS97" s="83"/>
      <c r="AT97" s="83"/>
      <c r="AU97" s="83"/>
      <c r="AV97" s="83"/>
      <c r="AW97" s="83"/>
      <c r="AX97" s="83"/>
      <c r="AY97" s="83"/>
      <c r="AZ97" s="83"/>
      <c r="BA97" s="83"/>
      <c r="BB97" s="83"/>
      <c r="BC97" s="83"/>
      <c r="BD97" s="83"/>
      <c r="BE97" s="83"/>
      <c r="BF97" s="83"/>
      <c r="BG97" s="83"/>
      <c r="BH97" s="83"/>
    </row>
    <row r="98" spans="18:60" ht="22.5" hidden="1" customHeight="1">
      <c r="R98" s="41"/>
      <c r="S98" s="41"/>
      <c r="T98" s="41"/>
      <c r="U98" s="41"/>
      <c r="X98" s="83"/>
      <c r="Y98" s="83"/>
      <c r="Z98" s="83"/>
      <c r="AA98" s="83"/>
      <c r="AB98" s="83"/>
      <c r="AC98" s="83"/>
      <c r="AD98" s="83"/>
      <c r="AE98" s="83"/>
      <c r="AF98" s="83"/>
      <c r="AG98" s="83"/>
      <c r="AH98" s="83"/>
      <c r="AI98" s="83"/>
      <c r="AJ98" s="83"/>
      <c r="AK98" s="83">
        <v>40</v>
      </c>
      <c r="AL98" s="83" t="s">
        <v>45</v>
      </c>
      <c r="AM98" s="83"/>
      <c r="AN98" s="41"/>
      <c r="AO98" s="83"/>
      <c r="AP98" s="83"/>
      <c r="AQ98" s="83"/>
      <c r="AR98" s="83"/>
      <c r="AS98" s="83"/>
      <c r="AT98" s="83"/>
      <c r="AU98" s="83"/>
      <c r="AV98" s="83"/>
      <c r="AW98" s="83"/>
      <c r="AX98" s="83"/>
      <c r="AY98" s="83"/>
      <c r="AZ98" s="83"/>
      <c r="BA98" s="83"/>
      <c r="BB98" s="83"/>
      <c r="BC98" s="83"/>
      <c r="BD98" s="83"/>
      <c r="BE98" s="83"/>
      <c r="BF98" s="83"/>
      <c r="BG98" s="83"/>
      <c r="BH98" s="83"/>
    </row>
    <row r="99" spans="18:60" ht="22.5" hidden="1" customHeight="1">
      <c r="R99" s="41"/>
      <c r="S99" s="41"/>
      <c r="T99" s="41"/>
      <c r="U99" s="41"/>
      <c r="X99" s="83"/>
      <c r="Y99" s="83"/>
      <c r="Z99" s="83"/>
      <c r="AA99" s="83"/>
      <c r="AB99" s="83"/>
      <c r="AC99" s="83"/>
      <c r="AD99" s="83"/>
      <c r="AE99" s="83"/>
      <c r="AF99" s="83"/>
      <c r="AG99" s="83"/>
      <c r="AH99" s="83"/>
      <c r="AI99" s="83"/>
      <c r="AJ99" s="83"/>
      <c r="AK99" s="83">
        <v>50</v>
      </c>
      <c r="AL99" s="83" t="s">
        <v>47</v>
      </c>
      <c r="AM99" s="83"/>
      <c r="AN99" s="41"/>
      <c r="AO99" s="83"/>
      <c r="AP99" s="83"/>
      <c r="AQ99" s="83"/>
      <c r="AR99" s="83"/>
      <c r="AS99" s="83"/>
      <c r="AT99" s="83"/>
      <c r="AU99" s="83"/>
      <c r="AV99" s="83"/>
      <c r="AW99" s="83"/>
      <c r="AX99" s="83"/>
      <c r="AY99" s="83"/>
      <c r="AZ99" s="83"/>
      <c r="BA99" s="83"/>
      <c r="BB99" s="83"/>
      <c r="BC99" s="83"/>
      <c r="BD99" s="83"/>
      <c r="BE99" s="83"/>
      <c r="BF99" s="83"/>
      <c r="BG99" s="83"/>
      <c r="BH99" s="83"/>
    </row>
    <row r="100" spans="18:60" ht="22.5" hidden="1" customHeight="1">
      <c r="R100" s="41"/>
      <c r="S100" s="41"/>
      <c r="T100" s="41"/>
      <c r="U100" s="41"/>
      <c r="X100" s="83"/>
      <c r="Y100" s="83"/>
      <c r="Z100" s="83"/>
      <c r="AA100" s="83"/>
      <c r="AB100" s="83"/>
      <c r="AC100" s="83"/>
      <c r="AD100" s="83"/>
      <c r="AE100" s="83"/>
      <c r="AF100" s="83"/>
      <c r="AG100" s="83"/>
      <c r="AH100" s="83"/>
      <c r="AI100" s="83"/>
      <c r="AJ100" s="83"/>
      <c r="AK100" s="83">
        <v>60</v>
      </c>
      <c r="AL100" s="83" t="s">
        <v>49</v>
      </c>
      <c r="AM100" s="83"/>
      <c r="AN100" s="41"/>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8:60" ht="22.5" hidden="1" customHeight="1">
      <c r="R101" s="41"/>
      <c r="S101" s="41"/>
      <c r="T101" s="41"/>
      <c r="U101" s="41"/>
      <c r="X101" s="83"/>
      <c r="Y101" s="83"/>
      <c r="Z101" s="83"/>
      <c r="AA101" s="83"/>
      <c r="AB101" s="83"/>
      <c r="AC101" s="83"/>
      <c r="AD101" s="83"/>
      <c r="AE101" s="83"/>
      <c r="AF101" s="83"/>
      <c r="AG101" s="83"/>
      <c r="AH101" s="83"/>
      <c r="AI101" s="83"/>
      <c r="AJ101" s="83"/>
      <c r="AK101" s="83">
        <v>70</v>
      </c>
      <c r="AL101" s="83" t="s">
        <v>51</v>
      </c>
      <c r="AM101" s="83"/>
      <c r="AN101" s="41"/>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8:60" ht="22.5" hidden="1" customHeight="1">
      <c r="R102" s="41"/>
      <c r="S102" s="41"/>
      <c r="T102" s="41"/>
      <c r="U102" s="41"/>
      <c r="X102" s="83"/>
      <c r="Y102" s="83"/>
      <c r="Z102" s="83"/>
      <c r="AA102" s="83"/>
      <c r="AB102" s="83"/>
      <c r="AC102" s="83"/>
      <c r="AD102" s="83"/>
      <c r="AE102" s="83"/>
      <c r="AF102" s="83"/>
      <c r="AG102" s="83"/>
      <c r="AH102" s="83"/>
      <c r="AI102" s="83"/>
      <c r="AJ102" s="83"/>
      <c r="AK102" s="83">
        <v>80</v>
      </c>
      <c r="AL102" s="83" t="s">
        <v>53</v>
      </c>
      <c r="AM102" s="83"/>
      <c r="AN102" s="41"/>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8:60" ht="22.5" hidden="1" customHeight="1">
      <c r="R103" s="41"/>
      <c r="S103" s="41"/>
      <c r="T103" s="41"/>
      <c r="U103" s="41"/>
      <c r="X103" s="83"/>
      <c r="Y103" s="83"/>
      <c r="Z103" s="83"/>
      <c r="AA103" s="83"/>
      <c r="AB103" s="83"/>
      <c r="AC103" s="83"/>
      <c r="AD103" s="83"/>
      <c r="AE103" s="83"/>
      <c r="AF103" s="83"/>
      <c r="AG103" s="83"/>
      <c r="AH103" s="83"/>
      <c r="AI103" s="83"/>
      <c r="AJ103" s="83"/>
      <c r="AK103" s="83">
        <v>90</v>
      </c>
      <c r="AL103" s="83" t="s">
        <v>55</v>
      </c>
      <c r="AM103" s="83"/>
      <c r="AN103" s="41"/>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8:60" ht="22.5" hidden="1" customHeight="1">
      <c r="R104" s="41"/>
      <c r="S104" s="41"/>
      <c r="T104" s="41"/>
      <c r="U104" s="41"/>
      <c r="X104" s="41"/>
      <c r="Y104" s="41"/>
      <c r="Z104" s="41"/>
      <c r="AA104" s="41"/>
      <c r="AB104" s="41"/>
      <c r="AC104" s="41"/>
      <c r="AD104" s="41"/>
      <c r="AE104" s="41"/>
      <c r="AF104" s="41"/>
      <c r="AG104" s="41"/>
      <c r="AH104" s="41"/>
      <c r="AI104" s="41"/>
      <c r="AJ104" s="41"/>
    </row>
    <row r="105" spans="18:60" ht="22.5" hidden="1" customHeight="1">
      <c r="R105" s="41"/>
      <c r="S105" s="41"/>
      <c r="T105" s="41"/>
      <c r="U105" s="41"/>
      <c r="X105" s="41"/>
      <c r="Y105" s="41"/>
      <c r="Z105" s="41"/>
      <c r="AA105" s="41"/>
      <c r="AB105" s="41"/>
      <c r="AC105" s="41"/>
      <c r="AD105" s="41"/>
      <c r="AE105" s="41"/>
      <c r="AF105" s="41"/>
      <c r="AG105" s="41"/>
      <c r="AH105" s="41"/>
      <c r="AI105" s="41"/>
      <c r="AJ105" s="41"/>
    </row>
    <row r="106" spans="18:60" ht="22.5" hidden="1" customHeight="1">
      <c r="R106" s="41"/>
      <c r="S106" s="41"/>
      <c r="T106" s="41"/>
      <c r="U106" s="41"/>
      <c r="X106" s="151">
        <f>X77+1</f>
        <v>19408</v>
      </c>
      <c r="Y106" s="83">
        <f>(X106-X109)/1000</f>
        <v>19</v>
      </c>
      <c r="Z106" s="83"/>
      <c r="AA106" s="83"/>
      <c r="AB106" s="83"/>
      <c r="AC106" s="83"/>
      <c r="AD106" s="83"/>
      <c r="AE106" s="83"/>
      <c r="AF106" s="83"/>
      <c r="AG106" s="83"/>
      <c r="AH106" s="83"/>
      <c r="AI106" s="83"/>
      <c r="AJ106" s="83"/>
      <c r="AK106" s="83">
        <v>1</v>
      </c>
      <c r="AL106" s="83" t="s">
        <v>39</v>
      </c>
      <c r="AM106" s="83"/>
    </row>
    <row r="107" spans="18:60" ht="22.5" hidden="1" customHeight="1">
      <c r="R107" s="41"/>
      <c r="S107" s="41"/>
      <c r="T107" s="41"/>
      <c r="U107" s="41"/>
      <c r="X107" s="83">
        <f>(Y106-X108)/100</f>
        <v>0</v>
      </c>
      <c r="Y107" s="83">
        <f>X107</f>
        <v>0</v>
      </c>
      <c r="Z107" s="83">
        <f>RIGHT(Y107,2)*1</f>
        <v>0</v>
      </c>
      <c r="AA107" s="83">
        <f>(Y107-Z107)/100</f>
        <v>0</v>
      </c>
      <c r="AB107" s="83">
        <f>(Z107-RIGHT(Z107,1)*1)/10</f>
        <v>0</v>
      </c>
      <c r="AC107" s="83">
        <f>RIGHT(Y107,1)*1</f>
        <v>0</v>
      </c>
      <c r="AD107" s="83" t="str">
        <f>IF(AB107=AK107,AM107,IF(AB107=AK108,AM108,IF(AB107=AK109,AM109,IF(AB107=AK110,AM110,IF(AB107=AK111,AM111,IF(AB107=AK112,AM112,IF(AB107=AK113,AM113,IF(AB107=AK114,AM114," "))))))))</f>
        <v xml:space="preserve"> </v>
      </c>
      <c r="AE107" s="83" t="str">
        <f>IF(AB107=1," ",IF(AC107=AK106,AL106,IF(AC107=AK107,AL107,IF(AC107=AK108,AL108,IF(AC107=AK109,AL109,IF(AC107=AK110,AL110,IF(AC107=AK111,AL111," ")))))))</f>
        <v xml:space="preserve"> </v>
      </c>
      <c r="AF107" s="83" t="str">
        <f>IF(AB107=1," ",IF(AC107=AK112,AL112,IF(AC107=AK113,AL113,IF(AC107=AK114,AL114," "))))</f>
        <v xml:space="preserve"> </v>
      </c>
      <c r="AG107" s="83" t="str">
        <f>IF(AB107=0," ",IF(AB107&gt;1," ",IF(AC107=AK107,AL117,IF(AC107=AK108,AL118,IF(AC107=AK109,AL119,IF(AC107=AK110,AL120,IF(AC107=AK111,AL121,IF(AC107=AK112,AL122," "))))))))</f>
        <v xml:space="preserve"> </v>
      </c>
      <c r="AH107" s="83" t="str">
        <f>IF(AB107=0," ",IF(AB107&gt;1," ",IF(AC107=AK113,AL123,IF(AC107=AK114,AL124,IF(AC107=AK106,AL116,IF(AC107=0,AL115," "))))))</f>
        <v xml:space="preserve"> </v>
      </c>
      <c r="AI107" s="83" t="str">
        <f>IF(AB107=0," ","lakh")</f>
        <v xml:space="preserve"> </v>
      </c>
      <c r="AJ107" s="83" t="str">
        <f>IF(AC107=0," ",IF(AB107&gt;0," ","lakh"))</f>
        <v xml:space="preserve"> </v>
      </c>
      <c r="AK107" s="83">
        <v>2</v>
      </c>
      <c r="AL107" s="83" t="s">
        <v>40</v>
      </c>
      <c r="AM107" s="83" t="s">
        <v>41</v>
      </c>
    </row>
    <row r="108" spans="18:60" ht="22.5" hidden="1" customHeight="1">
      <c r="R108" s="41"/>
      <c r="S108" s="41"/>
      <c r="T108" s="41"/>
      <c r="U108" s="41"/>
      <c r="X108" s="83">
        <f>RIGHT(Y106,2)*1</f>
        <v>19</v>
      </c>
      <c r="Y108" s="83">
        <f>X108</f>
        <v>19</v>
      </c>
      <c r="Z108" s="83">
        <f>RIGHT(Y108,2)*1</f>
        <v>19</v>
      </c>
      <c r="AA108" s="83">
        <f>(Y108-Z108)/100</f>
        <v>0</v>
      </c>
      <c r="AB108" s="83">
        <f>(Z108-RIGHT(Z108,1)*1)/10</f>
        <v>1</v>
      </c>
      <c r="AC108" s="83">
        <f>RIGHT(Y108,1)*1</f>
        <v>9</v>
      </c>
      <c r="AD108" s="83" t="str">
        <f>IF(AB108=AK107,AM107,IF(AB108=AK108,AM108,IF(AB108=AK109,AM109,IF(AB108=AK110,AM110,IF(AB108=AK111,AM111,IF(AB108=AK112,AM112,IF(AB108=AK113,AM113,IF(AB108=AK114,AM114," "))))))))</f>
        <v xml:space="preserve"> </v>
      </c>
      <c r="AE108" s="83" t="str">
        <f>IF(AB108=1," ",IF(AC108=AK106,AL106,IF(AC108=AK107,AL107,IF(AC108=AK108,AL108,IF(AC108=AK109,AL109,IF(AC108=AK110,AL110,IF(AC108=AK111,AL111," ")))))))</f>
        <v xml:space="preserve"> </v>
      </c>
      <c r="AF108" s="83" t="str">
        <f>IF(AB108=1," ",IF(AC108=AK112,AL112,IF(AC108=AK113,AL113,IF(AC108=AK114,AL114," "))))</f>
        <v xml:space="preserve"> </v>
      </c>
      <c r="AG108" s="83" t="str">
        <f>IF(AB108=0," ",IF(AB108&gt;1," ",IF(AC108=AK107,AL117,IF(AC108=AK108,AL118,IF(AC108=AK109,AL119,IF(AC108=AK110,AL120,IF(AC108=AK111,AL121,IF(AC108=AK112,AL122," "))))))))</f>
        <v xml:space="preserve"> </v>
      </c>
      <c r="AH108" s="83" t="str">
        <f>IF(AB108=0," ",IF(AB108&gt;1," ",IF(AC108=AK113,AL123,IF(AC108=AK114,AL124,IF(AC108=AK106,AL116,IF(AC108=0,AL115," "))))))</f>
        <v>Nineteen</v>
      </c>
      <c r="AI108" s="83" t="str">
        <f>IF(AB108=0," ","thousand")</f>
        <v>thousand</v>
      </c>
      <c r="AJ108" s="83" t="str">
        <f>IF(AC108=0," ",IF(AB108&gt;0," ","thousand"))</f>
        <v xml:space="preserve"> </v>
      </c>
      <c r="AK108" s="83">
        <v>3</v>
      </c>
      <c r="AL108" s="83" t="s">
        <v>42</v>
      </c>
      <c r="AM108" s="83" t="s">
        <v>43</v>
      </c>
    </row>
    <row r="109" spans="18:60" ht="22.5" hidden="1" customHeight="1">
      <c r="R109" s="41"/>
      <c r="S109" s="41"/>
      <c r="T109" s="41"/>
      <c r="U109" s="41"/>
      <c r="X109" s="83">
        <f>RIGHT(X106,3)*1</f>
        <v>408</v>
      </c>
      <c r="Y109" s="83">
        <f>X109</f>
        <v>408</v>
      </c>
      <c r="Z109" s="83">
        <f>ROUND((Y109-AA110)/100,0)</f>
        <v>4</v>
      </c>
      <c r="AA109" s="83"/>
      <c r="AB109" s="83"/>
      <c r="AC109" s="83"/>
      <c r="AD109" s="83"/>
      <c r="AE109" s="83" t="str">
        <f>IF(Z109=0," ",IF(Z109=AK106,AL106,IF(Z109=AK107,AL107,IF(Z109=AK108,AL108,IF(Z109=AK109,AL109,IF(Z109=AK110,AL110,IF(Z109=AK111,AL111," ")))))))</f>
        <v>Four</v>
      </c>
      <c r="AF109" s="83" t="str">
        <f>IF(Z109=0," ",IF(Z109=AK112,AL112,IF(Z109=AK113,AL113,IF(Z109=AK114,AL114," "))))</f>
        <v xml:space="preserve"> </v>
      </c>
      <c r="AG109" s="83"/>
      <c r="AH109" s="83"/>
      <c r="AI109" s="83" t="str">
        <f>IF(Z109=0," ","hundred")</f>
        <v>hundred</v>
      </c>
      <c r="AJ109" s="83"/>
      <c r="AK109" s="83">
        <v>4</v>
      </c>
      <c r="AL109" s="83" t="s">
        <v>44</v>
      </c>
      <c r="AM109" s="83" t="s">
        <v>45</v>
      </c>
    </row>
    <row r="110" spans="18:60" ht="22.5" hidden="1" customHeight="1">
      <c r="R110" s="41"/>
      <c r="S110" s="41"/>
      <c r="T110" s="41"/>
      <c r="U110" s="41"/>
      <c r="X110" s="83"/>
      <c r="Y110" s="83"/>
      <c r="Z110" s="83"/>
      <c r="AA110" s="83">
        <f>RIGHT(Y109,2)*1</f>
        <v>8</v>
      </c>
      <c r="AB110" s="83">
        <f>(AA110-RIGHT(AA110,1)*1)/10</f>
        <v>0</v>
      </c>
      <c r="AC110" s="83">
        <f>RIGHT(Y109,1)*1</f>
        <v>8</v>
      </c>
      <c r="AD110" s="83" t="str">
        <f>IF(AB110=AK107,AM107,IF(AB110=AK108,AM108,IF(AB110=AK109,AM109,IF(AB110=AK110,AM110,IF(AB110=AK111,AM111,IF(AB110=AK112,AM112,IF(AB110=AK113,AM113,IF(AB110=AK114,AM114," "))))))))</f>
        <v xml:space="preserve"> </v>
      </c>
      <c r="AE110" s="83" t="str">
        <f>IF(AB110=1," ",IF(AC110=AK106,AL106,IF(AC110=AK107,AL107,IF(AC110=AK108,AL108,IF(AC110=AK109,AL109,IF(AC110=AK110,AL110,IF(AC110=AK111,AL111," ")))))))</f>
        <v xml:space="preserve"> </v>
      </c>
      <c r="AF110" s="83" t="str">
        <f>IF(AB110=1," ",IF(AC110=AK112,AL112,IF(AC110=AK113,AL113,IF(AC110=AK114,AL114," "))))</f>
        <v>Eight</v>
      </c>
      <c r="AG110" s="83" t="str">
        <f>IF(AB110=0," ",IF(AB110&gt;1," ",IF(AC110=AK107,AL117,IF(AC110=AK108,AL118,IF(AC110=AK109,AL119,IF(AC110=AK110,AL120,IF(AC110=AK111,AL121,IF(AC110=AK112,AL122," "))))))))</f>
        <v xml:space="preserve"> </v>
      </c>
      <c r="AH110" s="83" t="str">
        <f>IF(AB110=0," ",IF(AB110&gt;1," ",IF(AC110=AK113,AL123,IF(AC110=AK114,AL124,IF(AC110=AK106,AL116,IF(AC110=0,AL115," "))))))</f>
        <v xml:space="preserve"> </v>
      </c>
      <c r="AI110" s="83"/>
      <c r="AJ110" s="83"/>
      <c r="AK110" s="83">
        <v>5</v>
      </c>
      <c r="AL110" s="83" t="s">
        <v>46</v>
      </c>
      <c r="AM110" s="83" t="s">
        <v>47</v>
      </c>
    </row>
    <row r="111" spans="18:60" ht="22.5" hidden="1" customHeight="1">
      <c r="R111" s="41"/>
      <c r="S111" s="41"/>
      <c r="T111" s="41"/>
      <c r="U111" s="41"/>
      <c r="X111" s="83"/>
      <c r="Y111" s="83"/>
      <c r="Z111" s="83"/>
      <c r="AA111" s="83"/>
      <c r="AB111" s="83">
        <f>AB110</f>
        <v>0</v>
      </c>
      <c r="AC111" s="83">
        <f>AC110</f>
        <v>8</v>
      </c>
      <c r="AD111" s="83"/>
      <c r="AE111" s="83"/>
      <c r="AF111" s="83"/>
      <c r="AG111" s="83"/>
      <c r="AH111" s="83"/>
      <c r="AI111" s="83"/>
      <c r="AJ111" s="83"/>
      <c r="AK111" s="83">
        <v>6</v>
      </c>
      <c r="AL111" s="83" t="s">
        <v>48</v>
      </c>
      <c r="AM111" s="83" t="s">
        <v>49</v>
      </c>
    </row>
    <row r="112" spans="18:60" ht="22.5" hidden="1" customHeight="1">
      <c r="R112" s="41"/>
      <c r="S112" s="41"/>
      <c r="T112" s="41"/>
      <c r="U112" s="41"/>
      <c r="X112" s="83"/>
      <c r="Y112" s="83"/>
      <c r="Z112" s="83"/>
      <c r="AA112" s="83"/>
      <c r="AB112" s="83"/>
      <c r="AC112" s="83"/>
      <c r="AD112" s="83"/>
      <c r="AE112" s="83"/>
      <c r="AF112" s="83"/>
      <c r="AG112" s="83"/>
      <c r="AH112" s="83"/>
      <c r="AI112" s="83"/>
      <c r="AJ112" s="83"/>
      <c r="AK112" s="83">
        <v>7</v>
      </c>
      <c r="AL112" s="83" t="s">
        <v>50</v>
      </c>
      <c r="AM112" s="83" t="s">
        <v>51</v>
      </c>
    </row>
    <row r="113" spans="18:39" ht="22.5" hidden="1" customHeight="1">
      <c r="R113" s="41"/>
      <c r="S113" s="41"/>
      <c r="T113" s="41"/>
      <c r="U113" s="41"/>
      <c r="X113" s="83"/>
      <c r="Y113" s="83"/>
      <c r="Z113" s="83"/>
      <c r="AA113" s="83"/>
      <c r="AB113" s="83"/>
      <c r="AC113" s="83"/>
      <c r="AD113" s="83"/>
      <c r="AE113" s="83"/>
      <c r="AF113" s="83"/>
      <c r="AG113" s="83"/>
      <c r="AH113" s="83"/>
      <c r="AI113" s="83"/>
      <c r="AJ113" s="83"/>
      <c r="AK113" s="83">
        <v>8</v>
      </c>
      <c r="AL113" s="83" t="s">
        <v>52</v>
      </c>
      <c r="AM113" s="83" t="s">
        <v>53</v>
      </c>
    </row>
    <row r="114" spans="18:39" ht="22.5" hidden="1" customHeight="1">
      <c r="R114" s="41"/>
      <c r="S114" s="41"/>
      <c r="T114" s="41"/>
      <c r="U114" s="41"/>
      <c r="X114" s="83" t="str">
        <f>TRIM(AD107&amp;" "&amp;AE107&amp;" "&amp;AF107&amp;" "&amp;AG107&amp;" "&amp;AH107&amp;" "&amp;AI107&amp;" "&amp;AJ107)</f>
        <v/>
      </c>
      <c r="Y114" s="83"/>
      <c r="Z114" s="83"/>
      <c r="AA114" s="83"/>
      <c r="AB114" s="83"/>
      <c r="AC114" s="83"/>
      <c r="AD114" s="83"/>
      <c r="AE114" s="83"/>
      <c r="AF114" s="83"/>
      <c r="AG114" s="83"/>
      <c r="AH114" s="83"/>
      <c r="AI114" s="83"/>
      <c r="AJ114" s="83"/>
      <c r="AK114" s="83">
        <v>9</v>
      </c>
      <c r="AL114" s="83" t="s">
        <v>54</v>
      </c>
      <c r="AM114" s="83" t="s">
        <v>55</v>
      </c>
    </row>
    <row r="115" spans="18:39" ht="22.5" hidden="1" customHeight="1">
      <c r="R115" s="41"/>
      <c r="S115" s="41"/>
      <c r="T115" s="41"/>
      <c r="U115" s="41"/>
      <c r="X115" s="83" t="str">
        <f>TRIM(AD108&amp;" "&amp;AE108&amp;" "&amp;AF108&amp;" "&amp;AG108&amp;" "&amp;AH108&amp;" "&amp;AI108&amp;" "&amp;AJ108)</f>
        <v>Nineteen thousand</v>
      </c>
      <c r="Y115" s="83"/>
      <c r="Z115" s="83"/>
      <c r="AA115" s="83"/>
      <c r="AB115" s="83"/>
      <c r="AC115" s="83"/>
      <c r="AD115" s="83"/>
      <c r="AE115" s="83"/>
      <c r="AF115" s="83"/>
      <c r="AG115" s="83"/>
      <c r="AH115" s="83"/>
      <c r="AI115" s="83"/>
      <c r="AJ115" s="83"/>
      <c r="AK115" s="83">
        <v>10</v>
      </c>
      <c r="AL115" s="83" t="s">
        <v>56</v>
      </c>
      <c r="AM115" s="83"/>
    </row>
    <row r="116" spans="18:39" ht="22.5" hidden="1" customHeight="1">
      <c r="R116" s="41"/>
      <c r="S116" s="41"/>
      <c r="T116" s="41"/>
      <c r="U116" s="41"/>
      <c r="X116" s="83" t="str">
        <f>TRIM(AD109&amp;" "&amp;AE109&amp;" "&amp;AF109&amp;" "&amp;AG109&amp;" "&amp;AH109&amp;" "&amp;AI109&amp;" "&amp;AJ109)</f>
        <v>Four hundred</v>
      </c>
      <c r="Y116" s="83"/>
      <c r="Z116" s="83"/>
      <c r="AA116" s="83"/>
      <c r="AB116" s="83"/>
      <c r="AC116" s="83"/>
      <c r="AD116" s="83"/>
      <c r="AE116" s="83"/>
      <c r="AF116" s="83"/>
      <c r="AG116" s="83"/>
      <c r="AH116" s="83"/>
      <c r="AI116" s="83"/>
      <c r="AJ116" s="83"/>
      <c r="AK116" s="83">
        <v>11</v>
      </c>
      <c r="AL116" s="83" t="s">
        <v>57</v>
      </c>
      <c r="AM116" s="83"/>
    </row>
    <row r="117" spans="18:39" ht="22.5" hidden="1" customHeight="1">
      <c r="R117" s="41"/>
      <c r="S117" s="41"/>
      <c r="T117" s="41"/>
      <c r="U117" s="41"/>
      <c r="X117" s="83" t="str">
        <f>TRIM(AD110&amp;" "&amp;AE110&amp;" "&amp;AF110&amp;" "&amp;AG110&amp;" "&amp;AH110)</f>
        <v>Eight</v>
      </c>
      <c r="Y117" s="83"/>
      <c r="Z117" s="83"/>
      <c r="AA117" s="83"/>
      <c r="AB117" s="83"/>
      <c r="AC117" s="83"/>
      <c r="AD117" s="83"/>
      <c r="AE117" s="83"/>
      <c r="AF117" s="83"/>
      <c r="AG117" s="83"/>
      <c r="AH117" s="83"/>
      <c r="AI117" s="83"/>
      <c r="AJ117" s="83"/>
      <c r="AK117" s="83">
        <v>12</v>
      </c>
      <c r="AL117" s="83" t="s">
        <v>58</v>
      </c>
      <c r="AM117" s="83"/>
    </row>
    <row r="118" spans="18:39" ht="22.5" hidden="1" customHeight="1">
      <c r="R118" s="41"/>
      <c r="S118" s="41"/>
      <c r="T118" s="41"/>
      <c r="U118" s="41"/>
      <c r="X118" s="83" t="str">
        <f>IF(X106&gt;0,TRIM(X114&amp;" "&amp;X115&amp;" "&amp;X116&amp;" "&amp;X117)&amp;" only","Zero only")</f>
        <v>Nineteen thousand Four hundred Eight only</v>
      </c>
      <c r="Y118" s="83"/>
      <c r="Z118" s="83"/>
      <c r="AA118" s="83"/>
      <c r="AB118" s="83"/>
      <c r="AC118" s="83"/>
      <c r="AD118" s="83"/>
      <c r="AE118" s="83"/>
      <c r="AF118" s="83"/>
      <c r="AG118" s="83"/>
      <c r="AH118" s="83"/>
      <c r="AI118" s="83"/>
      <c r="AJ118" s="83"/>
      <c r="AK118" s="83">
        <v>13</v>
      </c>
      <c r="AL118" s="83" t="s">
        <v>59</v>
      </c>
      <c r="AM118" s="83"/>
    </row>
    <row r="119" spans="18:39" ht="22.5" hidden="1" customHeight="1">
      <c r="R119" s="41"/>
      <c r="S119" s="41"/>
      <c r="T119" s="41"/>
      <c r="U119" s="41"/>
      <c r="X119" s="83"/>
      <c r="Y119" s="83"/>
      <c r="Z119" s="83"/>
      <c r="AA119" s="83"/>
      <c r="AB119" s="83"/>
      <c r="AC119" s="83"/>
      <c r="AD119" s="83"/>
      <c r="AE119" s="83"/>
      <c r="AF119" s="83"/>
      <c r="AG119" s="83"/>
      <c r="AH119" s="83"/>
      <c r="AI119" s="83"/>
      <c r="AJ119" s="83"/>
      <c r="AK119" s="83">
        <v>14</v>
      </c>
      <c r="AL119" s="83" t="s">
        <v>60</v>
      </c>
      <c r="AM119" s="83"/>
    </row>
    <row r="120" spans="18:39" ht="22.5" hidden="1" customHeight="1">
      <c r="R120" s="41"/>
      <c r="S120" s="41"/>
      <c r="T120" s="41"/>
      <c r="U120" s="41"/>
      <c r="X120" s="83"/>
      <c r="Y120" s="83"/>
      <c r="Z120" s="83"/>
      <c r="AA120" s="83"/>
      <c r="AB120" s="83"/>
      <c r="AC120" s="83"/>
      <c r="AD120" s="83"/>
      <c r="AE120" s="83"/>
      <c r="AF120" s="83"/>
      <c r="AG120" s="83"/>
      <c r="AH120" s="83"/>
      <c r="AI120" s="83"/>
      <c r="AJ120" s="83"/>
      <c r="AK120" s="83">
        <v>15</v>
      </c>
      <c r="AL120" s="83" t="s">
        <v>61</v>
      </c>
      <c r="AM120" s="83"/>
    </row>
    <row r="121" spans="18:39" ht="22.5" hidden="1" customHeight="1">
      <c r="R121" s="41"/>
      <c r="S121" s="41"/>
      <c r="T121" s="41"/>
      <c r="U121" s="41"/>
      <c r="X121" s="83"/>
      <c r="Y121" s="83"/>
      <c r="Z121" s="83"/>
      <c r="AA121" s="83"/>
      <c r="AB121" s="83"/>
      <c r="AC121" s="83"/>
      <c r="AD121" s="83"/>
      <c r="AE121" s="83"/>
      <c r="AF121" s="83"/>
      <c r="AG121" s="83"/>
      <c r="AH121" s="83"/>
      <c r="AI121" s="83"/>
      <c r="AJ121" s="83"/>
      <c r="AK121" s="83">
        <v>16</v>
      </c>
      <c r="AL121" s="83" t="s">
        <v>62</v>
      </c>
      <c r="AM121" s="83"/>
    </row>
    <row r="122" spans="18:39" ht="22.5" hidden="1" customHeight="1">
      <c r="R122" s="41"/>
      <c r="S122" s="41"/>
      <c r="T122" s="41"/>
      <c r="U122" s="41"/>
      <c r="X122" s="83"/>
      <c r="Y122" s="83"/>
      <c r="Z122" s="83"/>
      <c r="AA122" s="83"/>
      <c r="AB122" s="83"/>
      <c r="AC122" s="83"/>
      <c r="AD122" s="83"/>
      <c r="AE122" s="83"/>
      <c r="AF122" s="83"/>
      <c r="AG122" s="83"/>
      <c r="AH122" s="83"/>
      <c r="AI122" s="83"/>
      <c r="AJ122" s="83"/>
      <c r="AK122" s="83">
        <v>17</v>
      </c>
      <c r="AL122" s="83" t="s">
        <v>63</v>
      </c>
      <c r="AM122" s="83"/>
    </row>
    <row r="123" spans="18:39" ht="22.5" hidden="1" customHeight="1">
      <c r="R123" s="41"/>
      <c r="S123" s="41"/>
      <c r="T123" s="41"/>
      <c r="U123" s="41"/>
      <c r="X123" s="83"/>
      <c r="Y123" s="83"/>
      <c r="Z123" s="83"/>
      <c r="AA123" s="83"/>
      <c r="AB123" s="83"/>
      <c r="AC123" s="83"/>
      <c r="AD123" s="83"/>
      <c r="AE123" s="83"/>
      <c r="AF123" s="83"/>
      <c r="AG123" s="83"/>
      <c r="AH123" s="83"/>
      <c r="AI123" s="83"/>
      <c r="AJ123" s="83"/>
      <c r="AK123" s="83">
        <v>18</v>
      </c>
      <c r="AL123" s="83" t="s">
        <v>64</v>
      </c>
      <c r="AM123" s="83"/>
    </row>
    <row r="124" spans="18:39" ht="22.5" hidden="1" customHeight="1">
      <c r="R124" s="41"/>
      <c r="S124" s="41"/>
      <c r="T124" s="41"/>
      <c r="U124" s="41"/>
      <c r="X124" s="83"/>
      <c r="Y124" s="83"/>
      <c r="Z124" s="83"/>
      <c r="AA124" s="83"/>
      <c r="AB124" s="83"/>
      <c r="AC124" s="83"/>
      <c r="AD124" s="83"/>
      <c r="AE124" s="83"/>
      <c r="AF124" s="83"/>
      <c r="AG124" s="83"/>
      <c r="AH124" s="83"/>
      <c r="AI124" s="83"/>
      <c r="AJ124" s="83"/>
      <c r="AK124" s="83">
        <v>19</v>
      </c>
      <c r="AL124" s="83" t="s">
        <v>65</v>
      </c>
      <c r="AM124" s="83"/>
    </row>
    <row r="125" spans="18:39" ht="22.5" hidden="1" customHeight="1">
      <c r="R125" s="41"/>
      <c r="S125" s="41"/>
      <c r="T125" s="41"/>
      <c r="U125" s="41"/>
      <c r="X125" s="83"/>
      <c r="Y125" s="83"/>
      <c r="Z125" s="83"/>
      <c r="AA125" s="83"/>
      <c r="AB125" s="83"/>
      <c r="AC125" s="83"/>
      <c r="AD125" s="83"/>
      <c r="AE125" s="83"/>
      <c r="AF125" s="83"/>
      <c r="AG125" s="83"/>
      <c r="AH125" s="83"/>
      <c r="AI125" s="83"/>
      <c r="AJ125" s="83"/>
      <c r="AK125" s="83">
        <v>20</v>
      </c>
      <c r="AL125" s="83" t="s">
        <v>41</v>
      </c>
      <c r="AM125" s="83"/>
    </row>
    <row r="126" spans="18:39" ht="22.5" hidden="1" customHeight="1">
      <c r="R126" s="41"/>
      <c r="S126" s="41"/>
      <c r="T126" s="41"/>
      <c r="U126" s="41"/>
      <c r="X126" s="83"/>
      <c r="Y126" s="83"/>
      <c r="Z126" s="83"/>
      <c r="AA126" s="83"/>
      <c r="AB126" s="83"/>
      <c r="AC126" s="83"/>
      <c r="AD126" s="83"/>
      <c r="AE126" s="83"/>
      <c r="AF126" s="83"/>
      <c r="AG126" s="83"/>
      <c r="AH126" s="83"/>
      <c r="AI126" s="83"/>
      <c r="AJ126" s="83"/>
      <c r="AK126" s="83">
        <v>30</v>
      </c>
      <c r="AL126" s="83" t="s">
        <v>43</v>
      </c>
      <c r="AM126" s="83"/>
    </row>
    <row r="127" spans="18:39" ht="22.5" hidden="1" customHeight="1">
      <c r="R127" s="41"/>
      <c r="S127" s="41"/>
      <c r="T127" s="41"/>
      <c r="U127" s="41"/>
      <c r="X127" s="83"/>
      <c r="Y127" s="83"/>
      <c r="Z127" s="83"/>
      <c r="AA127" s="83"/>
      <c r="AB127" s="83"/>
      <c r="AC127" s="83"/>
      <c r="AD127" s="83"/>
      <c r="AE127" s="83"/>
      <c r="AF127" s="83"/>
      <c r="AG127" s="83"/>
      <c r="AH127" s="83"/>
      <c r="AI127" s="83"/>
      <c r="AJ127" s="83"/>
      <c r="AK127" s="83">
        <v>40</v>
      </c>
      <c r="AL127" s="83" t="s">
        <v>45</v>
      </c>
      <c r="AM127" s="83"/>
    </row>
    <row r="128" spans="18:39" ht="22.5" hidden="1" customHeight="1">
      <c r="R128" s="41"/>
      <c r="S128" s="41"/>
      <c r="T128" s="41"/>
      <c r="U128" s="41"/>
      <c r="X128" s="83"/>
      <c r="Y128" s="83"/>
      <c r="Z128" s="83"/>
      <c r="AA128" s="83"/>
      <c r="AB128" s="83"/>
      <c r="AC128" s="83"/>
      <c r="AD128" s="83"/>
      <c r="AE128" s="83"/>
      <c r="AF128" s="83"/>
      <c r="AG128" s="83"/>
      <c r="AH128" s="83"/>
      <c r="AI128" s="83"/>
      <c r="AJ128" s="83"/>
      <c r="AK128" s="83">
        <v>50</v>
      </c>
      <c r="AL128" s="83" t="s">
        <v>47</v>
      </c>
      <c r="AM128" s="83"/>
    </row>
    <row r="129" spans="18:39" ht="22.5" hidden="1" customHeight="1">
      <c r="R129" s="41"/>
      <c r="S129" s="41"/>
      <c r="T129" s="41"/>
      <c r="U129" s="41"/>
      <c r="X129" s="83"/>
      <c r="Y129" s="83"/>
      <c r="Z129" s="83"/>
      <c r="AA129" s="83"/>
      <c r="AB129" s="83"/>
      <c r="AC129" s="83"/>
      <c r="AD129" s="83"/>
      <c r="AE129" s="83"/>
      <c r="AF129" s="83"/>
      <c r="AG129" s="83"/>
      <c r="AH129" s="83"/>
      <c r="AI129" s="83"/>
      <c r="AJ129" s="83"/>
      <c r="AK129" s="83">
        <v>60</v>
      </c>
      <c r="AL129" s="83" t="s">
        <v>49</v>
      </c>
      <c r="AM129" s="83"/>
    </row>
    <row r="130" spans="18:39" ht="22.5" hidden="1" customHeight="1">
      <c r="X130" s="83"/>
      <c r="Y130" s="83"/>
      <c r="Z130" s="83"/>
      <c r="AA130" s="83"/>
      <c r="AB130" s="83"/>
      <c r="AC130" s="83"/>
      <c r="AD130" s="83"/>
      <c r="AE130" s="83"/>
      <c r="AF130" s="83"/>
      <c r="AG130" s="83"/>
      <c r="AH130" s="83"/>
      <c r="AI130" s="83"/>
      <c r="AJ130" s="83"/>
      <c r="AK130" s="83">
        <v>70</v>
      </c>
      <c r="AL130" s="83" t="s">
        <v>51</v>
      </c>
      <c r="AM130" s="83"/>
    </row>
    <row r="131" spans="18:39" ht="22.5" hidden="1" customHeight="1">
      <c r="X131" s="83"/>
      <c r="Y131" s="83"/>
      <c r="Z131" s="83"/>
      <c r="AA131" s="83"/>
      <c r="AB131" s="83"/>
      <c r="AC131" s="83"/>
      <c r="AD131" s="83"/>
      <c r="AE131" s="83"/>
      <c r="AF131" s="83"/>
      <c r="AG131" s="83"/>
      <c r="AH131" s="83"/>
      <c r="AI131" s="83"/>
      <c r="AJ131" s="83"/>
      <c r="AK131" s="83">
        <v>80</v>
      </c>
      <c r="AL131" s="83" t="s">
        <v>53</v>
      </c>
      <c r="AM131" s="83"/>
    </row>
    <row r="132" spans="18:39" ht="22.5" hidden="1" customHeight="1">
      <c r="X132" s="83"/>
      <c r="Y132" s="83"/>
      <c r="Z132" s="83"/>
      <c r="AA132" s="83"/>
      <c r="AB132" s="83"/>
      <c r="AC132" s="83"/>
      <c r="AD132" s="83"/>
      <c r="AE132" s="83"/>
      <c r="AF132" s="83"/>
      <c r="AG132" s="83"/>
      <c r="AH132" s="83"/>
      <c r="AI132" s="83"/>
      <c r="AJ132" s="83"/>
      <c r="AK132" s="83">
        <v>90</v>
      </c>
      <c r="AL132" s="83" t="s">
        <v>55</v>
      </c>
      <c r="AM132" s="83"/>
    </row>
    <row r="133" spans="18:39" ht="22.5" hidden="1" customHeight="1">
      <c r="X133" s="41"/>
      <c r="Y133" s="41"/>
      <c r="Z133" s="41"/>
      <c r="AA133" s="41"/>
      <c r="AB133" s="41"/>
      <c r="AC133" s="41"/>
      <c r="AD133" s="41"/>
      <c r="AE133" s="41"/>
      <c r="AF133" s="41"/>
      <c r="AG133" s="41"/>
      <c r="AH133" s="41"/>
      <c r="AI133" s="41"/>
      <c r="AJ133" s="41"/>
    </row>
    <row r="134" spans="18:39" ht="22.5" hidden="1" customHeight="1">
      <c r="X134" s="41"/>
      <c r="Y134" s="41"/>
      <c r="Z134" s="41"/>
      <c r="AA134" s="41"/>
      <c r="AB134" s="41"/>
      <c r="AC134" s="41"/>
      <c r="AD134" s="41"/>
      <c r="AE134" s="41"/>
      <c r="AF134" s="41"/>
      <c r="AG134" s="41"/>
      <c r="AH134" s="41"/>
      <c r="AI134" s="41"/>
      <c r="AJ134" s="41"/>
    </row>
    <row r="135" spans="18:39" ht="22.5" hidden="1" customHeight="1">
      <c r="X135" s="41"/>
      <c r="Y135" s="41"/>
      <c r="Z135" s="41"/>
      <c r="AA135" s="41"/>
      <c r="AB135" s="41"/>
      <c r="AC135" s="41"/>
      <c r="AD135" s="41"/>
      <c r="AE135" s="41"/>
      <c r="AF135" s="41"/>
      <c r="AG135" s="41"/>
      <c r="AH135" s="41"/>
      <c r="AI135" s="41"/>
      <c r="AJ135" s="41"/>
    </row>
    <row r="136" spans="18:39" ht="22.5" hidden="1" customHeight="1">
      <c r="AG136" s="14"/>
    </row>
    <row r="137" spans="18:39" ht="22.5" hidden="1" customHeight="1">
      <c r="X137" s="41"/>
      <c r="Y137" s="41"/>
      <c r="Z137" s="41"/>
      <c r="AA137" s="41"/>
      <c r="AB137" s="41"/>
      <c r="AC137" s="41"/>
      <c r="AD137" s="41"/>
      <c r="AE137" s="41"/>
      <c r="AF137" s="41"/>
      <c r="AG137" s="41"/>
      <c r="AH137" s="41"/>
      <c r="AI137" s="41"/>
      <c r="AJ137" s="41"/>
    </row>
    <row r="138" spans="18:39" ht="22.5" hidden="1" customHeight="1">
      <c r="X138" s="41"/>
      <c r="Y138" s="41"/>
      <c r="Z138" s="41"/>
      <c r="AA138" s="41"/>
      <c r="AB138" s="41"/>
      <c r="AC138" s="41"/>
      <c r="AD138" s="41"/>
      <c r="AE138" s="41"/>
      <c r="AF138" s="41"/>
      <c r="AG138" s="41"/>
      <c r="AH138" s="41"/>
      <c r="AI138" s="41"/>
      <c r="AJ138" s="41"/>
    </row>
    <row r="139" spans="18:39" ht="22.5" hidden="1" customHeight="1">
      <c r="X139" s="41"/>
      <c r="Y139" s="41"/>
      <c r="Z139" s="41"/>
      <c r="AA139" s="41"/>
      <c r="AB139" s="41"/>
      <c r="AC139" s="41"/>
      <c r="AD139" s="41"/>
      <c r="AE139" s="41"/>
      <c r="AF139" s="41"/>
      <c r="AG139" s="41"/>
      <c r="AH139" s="41"/>
      <c r="AI139" s="41"/>
      <c r="AJ139" s="41"/>
    </row>
    <row r="140" spans="18:39" ht="22.5" hidden="1" customHeight="1">
      <c r="X140" s="41"/>
      <c r="Y140" s="41"/>
      <c r="Z140" s="41"/>
      <c r="AA140" s="41"/>
      <c r="AB140" s="41"/>
      <c r="AC140" s="41"/>
      <c r="AD140" s="41"/>
      <c r="AE140" s="41"/>
      <c r="AF140" s="41"/>
      <c r="AG140" s="41"/>
      <c r="AH140" s="41"/>
      <c r="AI140" s="41"/>
      <c r="AJ140" s="41"/>
    </row>
    <row r="141" spans="18:39" ht="22.5" hidden="1" customHeight="1">
      <c r="X141" s="41"/>
      <c r="Y141" s="41"/>
      <c r="Z141" s="41"/>
      <c r="AA141" s="41"/>
      <c r="AB141" s="41"/>
      <c r="AC141" s="41"/>
      <c r="AD141" s="41"/>
      <c r="AE141" s="41"/>
      <c r="AF141" s="41"/>
      <c r="AG141" s="41"/>
      <c r="AH141" s="41"/>
      <c r="AI141" s="41"/>
      <c r="AJ141" s="41"/>
    </row>
    <row r="142" spans="18:39" ht="22.5" hidden="1" customHeight="1">
      <c r="X142" s="41"/>
      <c r="Y142" s="41"/>
      <c r="Z142" s="41"/>
      <c r="AA142" s="41"/>
      <c r="AB142" s="41"/>
      <c r="AC142" s="41"/>
      <c r="AD142" s="41"/>
      <c r="AE142" s="41"/>
      <c r="AF142" s="41"/>
      <c r="AG142" s="41"/>
      <c r="AH142" s="41"/>
      <c r="AI142" s="41"/>
      <c r="AJ142" s="41"/>
    </row>
    <row r="143" spans="18:39" ht="22.5" hidden="1" customHeight="1">
      <c r="X143" s="41"/>
      <c r="Y143" s="41"/>
      <c r="Z143" s="41"/>
      <c r="AA143" s="41"/>
      <c r="AB143" s="41"/>
      <c r="AC143" s="41"/>
      <c r="AD143" s="41"/>
      <c r="AE143" s="41"/>
      <c r="AF143" s="41"/>
      <c r="AG143" s="41"/>
      <c r="AH143" s="41"/>
      <c r="AI143" s="41"/>
      <c r="AJ143" s="41"/>
    </row>
    <row r="144" spans="18:39" ht="22.5" hidden="1" customHeight="1">
      <c r="X144" s="41"/>
      <c r="Y144" s="41"/>
      <c r="Z144" s="41"/>
      <c r="AA144" s="41"/>
      <c r="AB144" s="41"/>
      <c r="AC144" s="41"/>
      <c r="AD144" s="41"/>
      <c r="AE144" s="41"/>
      <c r="AF144" s="41"/>
      <c r="AG144" s="41"/>
      <c r="AH144" s="41"/>
      <c r="AI144" s="41"/>
      <c r="AJ144" s="41"/>
    </row>
    <row r="145" spans="24:36" ht="22.5" hidden="1" customHeight="1">
      <c r="X145" s="41"/>
      <c r="Y145" s="41"/>
      <c r="Z145" s="41"/>
      <c r="AA145" s="41"/>
      <c r="AB145" s="41"/>
      <c r="AC145" s="41"/>
      <c r="AD145" s="41"/>
      <c r="AE145" s="41"/>
      <c r="AF145" s="41"/>
      <c r="AG145" s="41"/>
      <c r="AH145" s="41"/>
      <c r="AI145" s="41"/>
      <c r="AJ145" s="41"/>
    </row>
    <row r="146" spans="24:36" ht="22.5" hidden="1" customHeight="1">
      <c r="X146" s="41"/>
      <c r="Y146" s="41"/>
      <c r="Z146" s="41"/>
      <c r="AA146" s="41"/>
      <c r="AB146" s="41"/>
      <c r="AC146" s="41"/>
      <c r="AD146" s="41"/>
      <c r="AE146" s="41"/>
      <c r="AF146" s="41"/>
      <c r="AG146" s="41"/>
      <c r="AH146" s="41"/>
      <c r="AI146" s="41"/>
      <c r="AJ146" s="41"/>
    </row>
    <row r="147" spans="24:36" ht="22.5" hidden="1" customHeight="1">
      <c r="X147" s="41"/>
      <c r="Y147" s="41"/>
      <c r="Z147" s="41"/>
      <c r="AA147" s="41"/>
      <c r="AB147" s="41"/>
      <c r="AC147" s="41"/>
      <c r="AD147" s="41"/>
      <c r="AE147" s="41"/>
      <c r="AF147" s="41"/>
      <c r="AG147" s="41"/>
      <c r="AH147" s="41"/>
      <c r="AI147" s="41"/>
      <c r="AJ147" s="41"/>
    </row>
    <row r="148" spans="24:36" ht="22.5" hidden="1" customHeight="1">
      <c r="X148" s="41"/>
      <c r="Y148" s="41"/>
      <c r="Z148" s="41"/>
      <c r="AA148" s="41"/>
      <c r="AB148" s="41"/>
      <c r="AC148" s="41"/>
      <c r="AD148" s="41"/>
      <c r="AE148" s="41"/>
      <c r="AF148" s="41"/>
      <c r="AG148" s="41"/>
      <c r="AH148" s="41"/>
      <c r="AI148" s="41"/>
      <c r="AJ148" s="41"/>
    </row>
    <row r="149" spans="24:36" ht="22.5" hidden="1" customHeight="1">
      <c r="X149" s="41"/>
      <c r="Y149" s="41"/>
      <c r="Z149" s="41"/>
      <c r="AA149" s="41"/>
      <c r="AB149" s="41"/>
      <c r="AC149" s="41"/>
      <c r="AD149" s="41"/>
      <c r="AE149" s="41"/>
      <c r="AF149" s="41"/>
      <c r="AG149" s="41"/>
      <c r="AH149" s="41"/>
      <c r="AI149" s="41"/>
      <c r="AJ149" s="41"/>
    </row>
    <row r="150" spans="24:36" ht="22.5" hidden="1" customHeight="1">
      <c r="X150" s="41"/>
      <c r="Y150" s="41"/>
      <c r="Z150" s="41"/>
      <c r="AA150" s="41"/>
      <c r="AB150" s="41"/>
      <c r="AC150" s="41"/>
      <c r="AD150" s="41"/>
      <c r="AE150" s="41"/>
      <c r="AF150" s="41"/>
      <c r="AG150" s="41"/>
      <c r="AH150" s="41"/>
      <c r="AI150" s="41"/>
      <c r="AJ150" s="41"/>
    </row>
    <row r="151" spans="24:36" ht="22.5" hidden="1" customHeight="1">
      <c r="X151" s="41"/>
      <c r="Y151" s="41"/>
      <c r="Z151" s="41"/>
      <c r="AA151" s="41"/>
      <c r="AB151" s="41"/>
      <c r="AC151" s="41"/>
      <c r="AD151" s="41"/>
      <c r="AE151" s="41"/>
      <c r="AF151" s="41"/>
      <c r="AG151" s="41"/>
      <c r="AH151" s="41"/>
      <c r="AI151" s="41"/>
      <c r="AJ151" s="41"/>
    </row>
    <row r="152" spans="24:36" ht="22.5" hidden="1" customHeight="1">
      <c r="X152" s="41"/>
      <c r="Y152" s="41"/>
      <c r="Z152" s="41"/>
      <c r="AA152" s="41"/>
      <c r="AB152" s="41"/>
      <c r="AC152" s="41"/>
      <c r="AD152" s="41"/>
      <c r="AE152" s="41"/>
      <c r="AF152" s="41"/>
      <c r="AG152" s="41"/>
      <c r="AH152" s="41"/>
      <c r="AI152" s="41"/>
      <c r="AJ152" s="41"/>
    </row>
    <row r="153" spans="24:36" ht="22.5" hidden="1" customHeight="1">
      <c r="X153" s="41"/>
      <c r="Y153" s="41"/>
      <c r="Z153" s="41"/>
      <c r="AA153" s="41"/>
      <c r="AB153" s="41"/>
      <c r="AC153" s="41"/>
      <c r="AD153" s="41"/>
      <c r="AE153" s="41"/>
      <c r="AF153" s="41"/>
      <c r="AG153" s="41"/>
      <c r="AH153" s="41"/>
      <c r="AI153" s="41"/>
      <c r="AJ153" s="41"/>
    </row>
    <row r="154" spans="24:36" ht="22.5" hidden="1" customHeight="1">
      <c r="X154" s="41"/>
      <c r="Y154" s="41"/>
      <c r="Z154" s="41"/>
      <c r="AA154" s="41"/>
      <c r="AB154" s="41"/>
      <c r="AC154" s="41"/>
      <c r="AD154" s="41"/>
      <c r="AE154" s="41"/>
      <c r="AF154" s="41"/>
      <c r="AG154" s="41"/>
      <c r="AH154" s="41"/>
      <c r="AI154" s="41"/>
      <c r="AJ154" s="41"/>
    </row>
    <row r="155" spans="24:36" ht="22.5" hidden="1" customHeight="1">
      <c r="X155" s="41"/>
      <c r="Y155" s="41"/>
      <c r="Z155" s="41"/>
      <c r="AA155" s="41"/>
      <c r="AB155" s="41"/>
      <c r="AC155" s="41"/>
      <c r="AD155" s="41"/>
      <c r="AE155" s="41"/>
      <c r="AF155" s="41"/>
      <c r="AG155" s="41"/>
      <c r="AH155" s="41"/>
      <c r="AI155" s="41"/>
      <c r="AJ155" s="41"/>
    </row>
    <row r="156" spans="24:36" ht="22.5" hidden="1" customHeight="1">
      <c r="X156" s="41"/>
      <c r="Y156" s="41"/>
      <c r="Z156" s="41"/>
      <c r="AA156" s="41"/>
      <c r="AB156" s="41"/>
      <c r="AC156" s="41"/>
      <c r="AD156" s="41"/>
      <c r="AE156" s="41"/>
      <c r="AF156" s="41"/>
      <c r="AG156" s="41"/>
      <c r="AH156" s="41"/>
      <c r="AI156" s="41"/>
      <c r="AJ156" s="41"/>
    </row>
    <row r="157" spans="24:36" ht="22.5" hidden="1" customHeight="1">
      <c r="X157" s="41"/>
      <c r="Y157" s="41"/>
      <c r="Z157" s="41"/>
      <c r="AA157" s="41"/>
      <c r="AB157" s="41"/>
      <c r="AC157" s="41"/>
      <c r="AD157" s="41"/>
      <c r="AE157" s="41"/>
      <c r="AF157" s="41"/>
      <c r="AG157" s="41"/>
      <c r="AH157" s="41"/>
      <c r="AI157" s="41"/>
      <c r="AJ157" s="41"/>
    </row>
    <row r="158" spans="24:36" ht="22.5" hidden="1" customHeight="1">
      <c r="X158" s="41"/>
      <c r="Y158" s="41"/>
      <c r="Z158" s="41"/>
      <c r="AA158" s="41"/>
      <c r="AB158" s="41"/>
      <c r="AC158" s="41"/>
      <c r="AD158" s="41"/>
      <c r="AE158" s="41"/>
      <c r="AF158" s="41"/>
      <c r="AG158" s="41"/>
      <c r="AH158" s="41"/>
      <c r="AI158" s="41"/>
      <c r="AJ158" s="41"/>
    </row>
    <row r="159" spans="24:36" ht="22.5" hidden="1" customHeight="1">
      <c r="X159" s="41"/>
      <c r="Y159" s="41"/>
      <c r="Z159" s="41"/>
      <c r="AA159" s="41"/>
      <c r="AB159" s="41"/>
      <c r="AC159" s="41"/>
      <c r="AD159" s="41"/>
      <c r="AE159" s="41"/>
      <c r="AF159" s="41"/>
      <c r="AG159" s="41"/>
      <c r="AH159" s="41"/>
      <c r="AI159" s="41"/>
      <c r="AJ159" s="41"/>
    </row>
    <row r="160" spans="24:36" ht="22.5" hidden="1" customHeight="1">
      <c r="X160" s="41"/>
      <c r="Y160" s="41"/>
      <c r="Z160" s="41"/>
      <c r="AA160" s="41"/>
      <c r="AB160" s="41"/>
      <c r="AC160" s="41"/>
      <c r="AD160" s="41"/>
      <c r="AE160" s="41"/>
      <c r="AF160" s="41"/>
      <c r="AG160" s="41"/>
      <c r="AH160" s="41"/>
      <c r="AI160" s="41"/>
      <c r="AJ160" s="41"/>
    </row>
    <row r="161" spans="24:36" ht="22.5" hidden="1" customHeight="1">
      <c r="X161" s="41"/>
      <c r="Y161" s="41"/>
      <c r="Z161" s="41"/>
      <c r="AA161" s="41"/>
      <c r="AB161" s="41"/>
      <c r="AC161" s="41"/>
      <c r="AD161" s="41"/>
      <c r="AE161" s="41"/>
      <c r="AF161" s="41"/>
      <c r="AG161" s="41"/>
      <c r="AH161" s="41"/>
      <c r="AI161" s="41"/>
      <c r="AJ161" s="41"/>
    </row>
    <row r="162" spans="24:36" ht="22.5" hidden="1" customHeight="1">
      <c r="X162" s="41"/>
      <c r="Y162" s="41"/>
      <c r="Z162" s="41"/>
      <c r="AA162" s="41"/>
      <c r="AB162" s="41"/>
      <c r="AC162" s="41"/>
      <c r="AD162" s="41"/>
      <c r="AE162" s="41"/>
      <c r="AF162" s="41"/>
      <c r="AG162" s="41"/>
      <c r="AH162" s="41"/>
      <c r="AI162" s="41"/>
      <c r="AJ162" s="41"/>
    </row>
    <row r="163" spans="24:36" ht="22.5" hidden="1" customHeight="1">
      <c r="X163" s="41"/>
      <c r="Y163" s="41"/>
      <c r="Z163" s="41"/>
      <c r="AA163" s="41"/>
      <c r="AB163" s="41"/>
      <c r="AC163" s="41"/>
      <c r="AD163" s="41"/>
      <c r="AE163" s="41"/>
      <c r="AF163" s="41"/>
      <c r="AG163" s="41"/>
      <c r="AH163" s="41"/>
      <c r="AI163" s="41"/>
      <c r="AJ163" s="41"/>
    </row>
    <row r="164" spans="24:36" ht="22.5" hidden="1" customHeight="1">
      <c r="AG164" s="14"/>
    </row>
    <row r="165" spans="24:36" ht="22.5" hidden="1" customHeight="1">
      <c r="AG165" s="14"/>
    </row>
    <row r="166" spans="24:36" ht="22.5" hidden="1" customHeight="1">
      <c r="X166" s="41"/>
      <c r="Y166" s="41"/>
      <c r="Z166" s="41"/>
      <c r="AA166" s="41"/>
      <c r="AB166" s="41"/>
      <c r="AC166" s="41"/>
      <c r="AD166" s="41"/>
      <c r="AE166" s="41"/>
      <c r="AF166" s="41"/>
      <c r="AG166" s="41"/>
      <c r="AH166" s="41"/>
      <c r="AI166" s="41"/>
      <c r="AJ166" s="41"/>
    </row>
    <row r="167" spans="24:36" ht="22.5" hidden="1" customHeight="1">
      <c r="X167" s="41"/>
      <c r="Y167" s="41"/>
      <c r="Z167" s="41"/>
      <c r="AA167" s="41"/>
      <c r="AB167" s="41"/>
      <c r="AC167" s="41"/>
      <c r="AD167" s="41"/>
      <c r="AE167" s="41"/>
      <c r="AF167" s="41"/>
      <c r="AG167" s="41"/>
      <c r="AH167" s="41"/>
      <c r="AI167" s="41"/>
      <c r="AJ167" s="41"/>
    </row>
    <row r="168" spans="24:36" ht="22.5" hidden="1" customHeight="1">
      <c r="X168" s="41"/>
      <c r="Y168" s="41"/>
      <c r="Z168" s="41"/>
      <c r="AA168" s="41"/>
      <c r="AB168" s="41"/>
      <c r="AC168" s="41"/>
      <c r="AD168" s="41"/>
      <c r="AE168" s="41"/>
      <c r="AF168" s="41"/>
      <c r="AG168" s="41"/>
      <c r="AH168" s="41"/>
      <c r="AI168" s="41"/>
      <c r="AJ168" s="41"/>
    </row>
    <row r="169" spans="24:36" ht="22.5" hidden="1" customHeight="1">
      <c r="X169" s="41"/>
      <c r="Y169" s="41"/>
      <c r="Z169" s="41"/>
      <c r="AA169" s="41"/>
      <c r="AB169" s="41"/>
      <c r="AC169" s="41"/>
      <c r="AD169" s="41"/>
      <c r="AE169" s="41"/>
      <c r="AF169" s="41"/>
      <c r="AG169" s="41"/>
      <c r="AH169" s="41"/>
      <c r="AI169" s="41"/>
      <c r="AJ169" s="41"/>
    </row>
    <row r="170" spans="24:36" ht="22.5" hidden="1" customHeight="1">
      <c r="X170" s="41"/>
      <c r="Y170" s="41"/>
      <c r="Z170" s="41"/>
      <c r="AA170" s="41"/>
      <c r="AB170" s="41"/>
      <c r="AC170" s="41"/>
      <c r="AD170" s="41"/>
      <c r="AE170" s="41"/>
      <c r="AF170" s="41"/>
      <c r="AG170" s="41"/>
      <c r="AH170" s="41"/>
      <c r="AI170" s="41"/>
      <c r="AJ170" s="41"/>
    </row>
    <row r="171" spans="24:36" ht="22.5" hidden="1" customHeight="1">
      <c r="X171" s="41"/>
      <c r="Y171" s="41"/>
      <c r="Z171" s="41"/>
      <c r="AA171" s="41"/>
      <c r="AB171" s="41"/>
      <c r="AC171" s="41"/>
      <c r="AD171" s="41"/>
      <c r="AE171" s="41"/>
      <c r="AF171" s="41"/>
      <c r="AG171" s="41"/>
      <c r="AH171" s="41"/>
      <c r="AI171" s="41"/>
      <c r="AJ171" s="41"/>
    </row>
    <row r="172" spans="24:36" ht="22.5" hidden="1" customHeight="1">
      <c r="X172" s="41"/>
      <c r="Y172" s="41"/>
      <c r="Z172" s="41"/>
      <c r="AA172" s="41"/>
      <c r="AB172" s="41"/>
      <c r="AC172" s="41"/>
      <c r="AD172" s="41"/>
      <c r="AE172" s="41"/>
      <c r="AF172" s="41"/>
      <c r="AG172" s="41"/>
      <c r="AH172" s="41"/>
      <c r="AI172" s="41"/>
      <c r="AJ172" s="41"/>
    </row>
    <row r="173" spans="24:36" ht="22.5" hidden="1" customHeight="1">
      <c r="X173" s="41"/>
      <c r="Y173" s="41"/>
      <c r="Z173" s="41"/>
      <c r="AA173" s="41"/>
      <c r="AB173" s="41"/>
      <c r="AC173" s="41"/>
      <c r="AD173" s="41"/>
      <c r="AE173" s="41"/>
      <c r="AF173" s="41"/>
      <c r="AG173" s="41"/>
      <c r="AH173" s="41"/>
      <c r="AI173" s="41"/>
      <c r="AJ173" s="41"/>
    </row>
    <row r="174" spans="24:36" ht="22.5" hidden="1" customHeight="1">
      <c r="X174" s="41"/>
      <c r="Y174" s="41"/>
      <c r="Z174" s="41"/>
      <c r="AA174" s="41"/>
      <c r="AB174" s="41"/>
      <c r="AC174" s="41"/>
      <c r="AD174" s="41"/>
      <c r="AE174" s="41"/>
      <c r="AF174" s="41"/>
      <c r="AG174" s="41"/>
      <c r="AH174" s="41"/>
      <c r="AI174" s="41"/>
      <c r="AJ174" s="41"/>
    </row>
    <row r="175" spans="24:36" ht="22.5" hidden="1" customHeight="1">
      <c r="X175" s="41"/>
      <c r="Y175" s="41"/>
      <c r="Z175" s="41"/>
      <c r="AA175" s="41"/>
      <c r="AB175" s="41"/>
      <c r="AC175" s="41"/>
      <c r="AD175" s="41"/>
      <c r="AE175" s="41"/>
      <c r="AF175" s="41"/>
      <c r="AG175" s="41"/>
      <c r="AH175" s="41"/>
      <c r="AI175" s="41"/>
      <c r="AJ175" s="41"/>
    </row>
    <row r="176" spans="24:36" ht="22.5" hidden="1" customHeight="1">
      <c r="X176" s="41"/>
      <c r="Y176" s="41"/>
      <c r="Z176" s="41"/>
      <c r="AA176" s="41"/>
      <c r="AB176" s="41"/>
      <c r="AC176" s="41"/>
      <c r="AD176" s="41"/>
      <c r="AE176" s="41"/>
      <c r="AF176" s="41"/>
      <c r="AG176" s="41"/>
      <c r="AH176" s="41"/>
      <c r="AI176" s="41"/>
      <c r="AJ176" s="41"/>
    </row>
    <row r="177" spans="24:36" ht="22.5" hidden="1" customHeight="1">
      <c r="X177" s="41"/>
      <c r="Y177" s="41"/>
      <c r="Z177" s="41"/>
      <c r="AA177" s="41"/>
      <c r="AB177" s="41"/>
      <c r="AC177" s="41"/>
      <c r="AD177" s="41"/>
      <c r="AE177" s="41"/>
      <c r="AF177" s="41"/>
      <c r="AG177" s="41"/>
      <c r="AH177" s="41"/>
      <c r="AI177" s="41"/>
      <c r="AJ177" s="41"/>
    </row>
    <row r="178" spans="24:36" ht="22.5" hidden="1" customHeight="1">
      <c r="X178" s="41"/>
      <c r="Y178" s="41"/>
      <c r="Z178" s="41"/>
      <c r="AA178" s="41"/>
      <c r="AB178" s="41"/>
      <c r="AC178" s="41"/>
      <c r="AD178" s="41"/>
      <c r="AE178" s="41"/>
      <c r="AF178" s="41"/>
      <c r="AG178" s="41"/>
      <c r="AH178" s="41"/>
      <c r="AI178" s="41"/>
      <c r="AJ178" s="41"/>
    </row>
    <row r="179" spans="24:36" ht="22.5" hidden="1" customHeight="1">
      <c r="X179" s="41"/>
      <c r="Y179" s="41"/>
      <c r="Z179" s="41"/>
      <c r="AA179" s="41"/>
      <c r="AB179" s="41"/>
      <c r="AC179" s="41"/>
      <c r="AD179" s="41"/>
      <c r="AE179" s="41"/>
      <c r="AF179" s="41"/>
      <c r="AG179" s="41"/>
      <c r="AH179" s="41"/>
      <c r="AI179" s="41"/>
      <c r="AJ179" s="41"/>
    </row>
    <row r="180" spans="24:36" ht="22.5" hidden="1" customHeight="1">
      <c r="X180" s="41"/>
      <c r="Y180" s="41"/>
      <c r="Z180" s="41"/>
      <c r="AA180" s="41"/>
      <c r="AB180" s="41"/>
      <c r="AC180" s="41"/>
      <c r="AD180" s="41"/>
      <c r="AE180" s="41"/>
      <c r="AF180" s="41"/>
      <c r="AG180" s="41"/>
      <c r="AH180" s="41"/>
      <c r="AI180" s="41"/>
      <c r="AJ180" s="41"/>
    </row>
    <row r="181" spans="24:36" ht="22.5" hidden="1" customHeight="1">
      <c r="X181" s="41"/>
      <c r="Y181" s="41"/>
      <c r="Z181" s="41"/>
      <c r="AA181" s="41"/>
      <c r="AB181" s="41"/>
      <c r="AC181" s="41"/>
      <c r="AD181" s="41"/>
      <c r="AE181" s="41"/>
      <c r="AF181" s="41"/>
      <c r="AG181" s="41"/>
      <c r="AH181" s="41"/>
      <c r="AI181" s="41"/>
      <c r="AJ181" s="41"/>
    </row>
    <row r="182" spans="24:36" ht="22.5" hidden="1" customHeight="1">
      <c r="X182" s="41"/>
      <c r="Y182" s="41"/>
      <c r="Z182" s="41"/>
      <c r="AA182" s="41"/>
      <c r="AB182" s="41"/>
      <c r="AC182" s="41"/>
      <c r="AD182" s="41"/>
      <c r="AE182" s="41"/>
      <c r="AF182" s="41"/>
      <c r="AG182" s="41"/>
      <c r="AH182" s="41"/>
      <c r="AI182" s="41"/>
      <c r="AJ182" s="41"/>
    </row>
    <row r="183" spans="24:36" ht="22.5" hidden="1" customHeight="1">
      <c r="X183" s="41"/>
      <c r="Y183" s="41"/>
      <c r="Z183" s="41"/>
      <c r="AA183" s="41"/>
      <c r="AB183" s="41"/>
      <c r="AC183" s="41"/>
      <c r="AD183" s="41"/>
      <c r="AE183" s="41"/>
      <c r="AF183" s="41"/>
      <c r="AG183" s="41"/>
      <c r="AH183" s="41"/>
      <c r="AI183" s="41"/>
      <c r="AJ183" s="41"/>
    </row>
    <row r="184" spans="24:36" ht="22.5" hidden="1" customHeight="1">
      <c r="X184" s="41"/>
      <c r="Y184" s="41"/>
      <c r="Z184" s="41"/>
      <c r="AA184" s="41"/>
      <c r="AB184" s="41"/>
      <c r="AC184" s="41"/>
      <c r="AD184" s="41"/>
      <c r="AE184" s="41"/>
      <c r="AF184" s="41"/>
      <c r="AG184" s="41"/>
      <c r="AH184" s="41"/>
      <c r="AI184" s="41"/>
      <c r="AJ184" s="41"/>
    </row>
    <row r="185" spans="24:36" ht="22.5" hidden="1" customHeight="1">
      <c r="X185" s="41"/>
      <c r="Y185" s="41"/>
      <c r="Z185" s="41"/>
      <c r="AA185" s="41"/>
      <c r="AB185" s="41"/>
      <c r="AC185" s="41"/>
      <c r="AD185" s="41"/>
      <c r="AE185" s="41"/>
      <c r="AF185" s="41"/>
      <c r="AG185" s="41"/>
      <c r="AH185" s="41"/>
      <c r="AI185" s="41"/>
      <c r="AJ185" s="41"/>
    </row>
    <row r="186" spans="24:36" ht="22.5" hidden="1" customHeight="1">
      <c r="X186" s="41"/>
      <c r="Y186" s="41"/>
      <c r="Z186" s="41"/>
      <c r="AA186" s="41"/>
      <c r="AB186" s="41"/>
      <c r="AC186" s="41"/>
      <c r="AD186" s="41"/>
      <c r="AE186" s="41"/>
      <c r="AF186" s="41"/>
      <c r="AG186" s="41"/>
      <c r="AH186" s="41"/>
      <c r="AI186" s="41"/>
      <c r="AJ186" s="41"/>
    </row>
    <row r="187" spans="24:36" ht="22.5" hidden="1" customHeight="1">
      <c r="X187" s="41"/>
      <c r="Y187" s="41"/>
      <c r="Z187" s="41"/>
      <c r="AA187" s="41"/>
      <c r="AB187" s="41"/>
      <c r="AC187" s="41"/>
      <c r="AD187" s="41"/>
      <c r="AE187" s="41"/>
      <c r="AF187" s="41"/>
      <c r="AG187" s="41"/>
      <c r="AH187" s="41"/>
      <c r="AI187" s="41"/>
      <c r="AJ187" s="41"/>
    </row>
    <row r="188" spans="24:36" ht="22.5" hidden="1" customHeight="1">
      <c r="X188" s="41"/>
      <c r="Y188" s="41"/>
      <c r="Z188" s="41"/>
      <c r="AA188" s="41"/>
      <c r="AB188" s="41"/>
      <c r="AC188" s="41"/>
      <c r="AD188" s="41"/>
      <c r="AE188" s="41"/>
      <c r="AF188" s="41"/>
      <c r="AG188" s="41"/>
      <c r="AH188" s="41"/>
      <c r="AI188" s="41"/>
      <c r="AJ188" s="41"/>
    </row>
    <row r="189" spans="24:36" ht="22.5" hidden="1" customHeight="1">
      <c r="X189" s="41"/>
      <c r="Y189" s="41"/>
      <c r="Z189" s="41"/>
      <c r="AA189" s="41"/>
      <c r="AB189" s="41"/>
      <c r="AC189" s="41"/>
      <c r="AD189" s="41"/>
      <c r="AE189" s="41"/>
      <c r="AF189" s="41"/>
      <c r="AG189" s="41"/>
      <c r="AH189" s="41"/>
      <c r="AI189" s="41"/>
      <c r="AJ189" s="41"/>
    </row>
    <row r="190" spans="24:36" ht="22.5" hidden="1" customHeight="1">
      <c r="X190" s="41"/>
      <c r="Y190" s="41"/>
      <c r="Z190" s="41"/>
      <c r="AA190" s="41"/>
      <c r="AB190" s="41"/>
      <c r="AC190" s="41"/>
      <c r="AD190" s="41"/>
      <c r="AE190" s="41"/>
      <c r="AF190" s="41"/>
      <c r="AG190" s="41"/>
      <c r="AH190" s="41"/>
      <c r="AI190" s="41"/>
      <c r="AJ190" s="41"/>
    </row>
    <row r="191" spans="24:36" ht="22.5" hidden="1" customHeight="1">
      <c r="X191" s="41"/>
      <c r="Y191" s="41"/>
      <c r="Z191" s="41"/>
      <c r="AA191" s="41"/>
      <c r="AB191" s="41"/>
      <c r="AC191" s="41"/>
      <c r="AD191" s="41"/>
      <c r="AE191" s="41"/>
      <c r="AF191" s="41"/>
      <c r="AG191" s="41"/>
      <c r="AH191" s="41"/>
      <c r="AI191" s="41"/>
      <c r="AJ191" s="41"/>
    </row>
    <row r="192" spans="24:36" ht="22.5" hidden="1" customHeight="1">
      <c r="X192" s="41"/>
      <c r="Y192" s="41"/>
      <c r="Z192" s="41"/>
      <c r="AA192" s="41"/>
      <c r="AB192" s="41"/>
      <c r="AC192" s="41"/>
      <c r="AD192" s="41"/>
      <c r="AE192" s="41"/>
      <c r="AF192" s="41"/>
      <c r="AG192" s="41"/>
      <c r="AH192" s="41"/>
      <c r="AI192" s="41"/>
      <c r="AJ192" s="41"/>
    </row>
    <row r="193" spans="33:33" ht="22.5" hidden="1" customHeight="1">
      <c r="AG193" s="14"/>
    </row>
    <row r="194" spans="33:33" ht="22.5" hidden="1" customHeight="1">
      <c r="AG194" s="14"/>
    </row>
    <row r="195" spans="33:33" ht="22.5" hidden="1" customHeight="1">
      <c r="AG195" s="14"/>
    </row>
    <row r="196" spans="33:33" ht="22.5" hidden="1" customHeight="1">
      <c r="AG196" s="14"/>
    </row>
    <row r="197" spans="33:33" ht="22.5" hidden="1" customHeight="1">
      <c r="AG197" s="14"/>
    </row>
    <row r="198" spans="33:33" ht="22.5" hidden="1" customHeight="1">
      <c r="AG198" s="14"/>
    </row>
    <row r="199" spans="33:33" ht="22.5" hidden="1" customHeight="1">
      <c r="AG199" s="14"/>
    </row>
    <row r="200" spans="33:33" ht="22.5" hidden="1" customHeight="1">
      <c r="AG200" s="14"/>
    </row>
    <row r="201" spans="33:33" ht="22.5" hidden="1" customHeight="1">
      <c r="AG201" s="14"/>
    </row>
    <row r="202" spans="33:33" ht="22.5" hidden="1" customHeight="1">
      <c r="AG202" s="14"/>
    </row>
    <row r="203" spans="33:33" ht="22.5" hidden="1" customHeight="1">
      <c r="AG203" s="14"/>
    </row>
    <row r="204" spans="33:33" ht="22.5" hidden="1" customHeight="1">
      <c r="AG204" s="14"/>
    </row>
    <row r="205" spans="33:33" ht="22.5" hidden="1" customHeight="1">
      <c r="AG205" s="14"/>
    </row>
    <row r="206" spans="33:33" ht="22.5" hidden="1" customHeight="1">
      <c r="AG206" s="14"/>
    </row>
    <row r="207" spans="33:33" ht="22.5" hidden="1" customHeight="1">
      <c r="AG207" s="14"/>
    </row>
    <row r="208" spans="33:33" ht="22.5" hidden="1" customHeight="1">
      <c r="AG208" s="14"/>
    </row>
    <row r="209" spans="33:33" ht="22.5" hidden="1" customHeight="1">
      <c r="AG209" s="14"/>
    </row>
    <row r="210" spans="33:33" ht="22.5" hidden="1" customHeight="1">
      <c r="AG210" s="14"/>
    </row>
    <row r="211" spans="33:33" ht="22.5" hidden="1" customHeight="1">
      <c r="AG211" s="14"/>
    </row>
    <row r="212" spans="33:33" ht="22.5" hidden="1" customHeight="1">
      <c r="AG212" s="14"/>
    </row>
    <row r="213" spans="33:33" ht="22.5" hidden="1" customHeight="1">
      <c r="AG213" s="14"/>
    </row>
    <row r="214" spans="33:33" ht="22.5" hidden="1" customHeight="1">
      <c r="AG214" s="14"/>
    </row>
    <row r="215" spans="33:33" ht="22.5" hidden="1" customHeight="1">
      <c r="AG215" s="14"/>
    </row>
    <row r="216" spans="33:33" ht="22.5" hidden="1" customHeight="1">
      <c r="AG216" s="14"/>
    </row>
    <row r="217" spans="33:33" ht="22.5" hidden="1" customHeight="1">
      <c r="AG217" s="14"/>
    </row>
    <row r="218" spans="33:33" ht="22.5" hidden="1" customHeight="1">
      <c r="AG218" s="14"/>
    </row>
    <row r="219" spans="33:33" ht="22.5" hidden="1" customHeight="1">
      <c r="AG219" s="14"/>
    </row>
    <row r="220" spans="33:33" ht="22.5" hidden="1" customHeight="1">
      <c r="AG220" s="14"/>
    </row>
    <row r="221" spans="33:33" ht="22.5" hidden="1" customHeight="1">
      <c r="AG221" s="14"/>
    </row>
    <row r="222" spans="33:33" ht="22.5" hidden="1" customHeight="1">
      <c r="AG222" s="14"/>
    </row>
    <row r="223" spans="33:33" ht="22.5" hidden="1" customHeight="1">
      <c r="AG223" s="14"/>
    </row>
    <row r="224" spans="33:33" ht="22.5" hidden="1" customHeight="1">
      <c r="AG224" s="14"/>
    </row>
    <row r="225" spans="33:33" ht="22.5" hidden="1" customHeight="1">
      <c r="AG225" s="14"/>
    </row>
    <row r="226" spans="33:33" ht="22.5" hidden="1" customHeight="1">
      <c r="AG226" s="14"/>
    </row>
    <row r="227" spans="33:33" ht="22.5" hidden="1" customHeight="1">
      <c r="AG227" s="14"/>
    </row>
    <row r="228" spans="33:33" ht="22.5" hidden="1" customHeight="1">
      <c r="AG228" s="14"/>
    </row>
    <row r="229" spans="33:33" ht="22.5" hidden="1" customHeight="1">
      <c r="AG229" s="14"/>
    </row>
    <row r="230" spans="33:33" ht="22.5" hidden="1" customHeight="1">
      <c r="AG230" s="14"/>
    </row>
    <row r="231" spans="33:33" ht="22.5" hidden="1" customHeight="1">
      <c r="AG231" s="14"/>
    </row>
    <row r="232" spans="33:33" ht="22.5" hidden="1" customHeight="1">
      <c r="AG232" s="14"/>
    </row>
    <row r="233" spans="33:33" ht="22.5" hidden="1" customHeight="1">
      <c r="AG233" s="14"/>
    </row>
    <row r="234" spans="33:33" ht="22.5" hidden="1" customHeight="1">
      <c r="AG234" s="14"/>
    </row>
    <row r="235" spans="33:33" ht="22.5" hidden="1" customHeight="1">
      <c r="AG235" s="14"/>
    </row>
    <row r="236" spans="33:33" ht="22.5" hidden="1" customHeight="1">
      <c r="AG236" s="14"/>
    </row>
    <row r="237" spans="33:33" ht="22.5" hidden="1" customHeight="1">
      <c r="AG237" s="14"/>
    </row>
    <row r="238" spans="33:33" ht="22.5" hidden="1" customHeight="1">
      <c r="AG238" s="14"/>
    </row>
    <row r="239" spans="33:33" ht="22.5" hidden="1" customHeight="1">
      <c r="AG239" s="14"/>
    </row>
    <row r="240" spans="33:33" ht="22.5" hidden="1" customHeight="1">
      <c r="AG240" s="14"/>
    </row>
    <row r="241" spans="33:33" ht="22.5" hidden="1" customHeight="1">
      <c r="AG241" s="14"/>
    </row>
    <row r="242" spans="33:33" ht="22.5" hidden="1" customHeight="1">
      <c r="AG242" s="14"/>
    </row>
    <row r="243" spans="33:33" ht="22.5" hidden="1" customHeight="1">
      <c r="AG243" s="14"/>
    </row>
    <row r="244" spans="33:33" ht="22.5" hidden="1" customHeight="1">
      <c r="AG244" s="14"/>
    </row>
    <row r="245" spans="33:33" ht="22.5" hidden="1" customHeight="1">
      <c r="AG245" s="14"/>
    </row>
    <row r="246" spans="33:33" ht="22.5" hidden="1" customHeight="1">
      <c r="AG246" s="14"/>
    </row>
    <row r="247" spans="33:33" ht="22.5" hidden="1" customHeight="1">
      <c r="AG247" s="14"/>
    </row>
    <row r="248" spans="33:33" ht="22.5" hidden="1" customHeight="1">
      <c r="AG248" s="14"/>
    </row>
    <row r="249" spans="33:33" ht="22.5" hidden="1" customHeight="1">
      <c r="AG249" s="14"/>
    </row>
    <row r="250" spans="33:33" ht="22.5" hidden="1" customHeight="1">
      <c r="AG250" s="14"/>
    </row>
    <row r="251" spans="33:33" ht="22.5" hidden="1" customHeight="1">
      <c r="AG251" s="14"/>
    </row>
    <row r="252" spans="33:33" ht="22.5" hidden="1" customHeight="1">
      <c r="AG252" s="14"/>
    </row>
    <row r="253" spans="33:33" ht="22.5" hidden="1" customHeight="1">
      <c r="AG253" s="14"/>
    </row>
    <row r="254" spans="33:33" ht="22.5" hidden="1" customHeight="1">
      <c r="AG254" s="14"/>
    </row>
    <row r="255" spans="33:33" ht="22.5" hidden="1" customHeight="1">
      <c r="AG255" s="14"/>
    </row>
    <row r="256" spans="33:33" ht="22.5" hidden="1" customHeight="1">
      <c r="AG256" s="14"/>
    </row>
    <row r="257" spans="33:33" ht="22.5" hidden="1" customHeight="1">
      <c r="AG257" s="14"/>
    </row>
    <row r="258" spans="33:33" ht="22.5" hidden="1" customHeight="1">
      <c r="AG258" s="14"/>
    </row>
    <row r="259" spans="33:33" ht="22.5" hidden="1" customHeight="1">
      <c r="AG259" s="14"/>
    </row>
    <row r="260" spans="33:33" ht="22.5" hidden="1" customHeight="1">
      <c r="AG260" s="14"/>
    </row>
    <row r="261" spans="33:33" ht="22.5" hidden="1" customHeight="1">
      <c r="AG261" s="14"/>
    </row>
    <row r="262" spans="33:33" ht="22.5" hidden="1" customHeight="1">
      <c r="AG262" s="14"/>
    </row>
    <row r="263" spans="33:33" ht="22.5" hidden="1" customHeight="1">
      <c r="AG263" s="14"/>
    </row>
    <row r="264" spans="33:33" ht="22.5" hidden="1" customHeight="1">
      <c r="AG264" s="14"/>
    </row>
    <row r="265" spans="33:33" ht="22.5" hidden="1" customHeight="1">
      <c r="AG265" s="14"/>
    </row>
    <row r="266" spans="33:33" ht="22.5" hidden="1" customHeight="1">
      <c r="AG266" s="14"/>
    </row>
    <row r="267" spans="33:33" ht="22.5" hidden="1" customHeight="1">
      <c r="AG267" s="14"/>
    </row>
    <row r="268" spans="33:33" ht="22.5" hidden="1" customHeight="1">
      <c r="AG268" s="14"/>
    </row>
    <row r="269" spans="33:33" ht="22.5" hidden="1" customHeight="1">
      <c r="AG269" s="14"/>
    </row>
    <row r="270" spans="33:33" ht="22.5" hidden="1" customHeight="1">
      <c r="AG270" s="14"/>
    </row>
    <row r="271" spans="33:33" ht="22.5" hidden="1" customHeight="1">
      <c r="AG271" s="14"/>
    </row>
    <row r="272" spans="33:33" ht="22.5" hidden="1" customHeight="1">
      <c r="AG272" s="14"/>
    </row>
    <row r="273" spans="33:33" ht="22.5" hidden="1" customHeight="1">
      <c r="AG273" s="14"/>
    </row>
    <row r="274" spans="33:33" ht="22.5" hidden="1" customHeight="1">
      <c r="AG274" s="14"/>
    </row>
    <row r="275" spans="33:33" ht="22.5" hidden="1" customHeight="1">
      <c r="AG275" s="14"/>
    </row>
    <row r="276" spans="33:33" ht="22.5" hidden="1" customHeight="1">
      <c r="AG276" s="14"/>
    </row>
    <row r="277" spans="33:33" ht="22.5" hidden="1" customHeight="1">
      <c r="AG277" s="14"/>
    </row>
    <row r="278" spans="33:33" ht="22.5" hidden="1" customHeight="1">
      <c r="AG278" s="14"/>
    </row>
    <row r="279" spans="33:33" ht="22.5" hidden="1" customHeight="1">
      <c r="AG279" s="14"/>
    </row>
    <row r="280" spans="33:33" ht="22.5" hidden="1" customHeight="1">
      <c r="AG280" s="14"/>
    </row>
    <row r="281" spans="33:33" ht="22.5" hidden="1" customHeight="1">
      <c r="AG281" s="14"/>
    </row>
    <row r="282" spans="33:33" ht="22.5" hidden="1" customHeight="1">
      <c r="AG282" s="14"/>
    </row>
    <row r="283" spans="33:33" ht="22.5" hidden="1" customHeight="1">
      <c r="AG283" s="14"/>
    </row>
    <row r="284" spans="33:33" ht="22.5" hidden="1" customHeight="1">
      <c r="AG284" s="14"/>
    </row>
    <row r="285" spans="33:33" ht="22.5" hidden="1" customHeight="1">
      <c r="AG285" s="14"/>
    </row>
    <row r="286" spans="33:33" ht="22.5" hidden="1" customHeight="1">
      <c r="AG286" s="14"/>
    </row>
    <row r="287" spans="33:33" ht="22.5" hidden="1" customHeight="1">
      <c r="AG287" s="14"/>
    </row>
    <row r="288" spans="33:33" ht="22.5" hidden="1" customHeight="1">
      <c r="AG288" s="14"/>
    </row>
    <row r="289" spans="33:33" ht="22.5" hidden="1" customHeight="1">
      <c r="AG289" s="14"/>
    </row>
    <row r="290" spans="33:33" ht="22.5" hidden="1" customHeight="1">
      <c r="AG290" s="14"/>
    </row>
    <row r="291" spans="33:33" ht="22.5" hidden="1" customHeight="1">
      <c r="AG291" s="14"/>
    </row>
    <row r="292" spans="33:33" ht="22.5" hidden="1" customHeight="1">
      <c r="AG292" s="14"/>
    </row>
    <row r="293" spans="33:33" ht="22.5" hidden="1" customHeight="1">
      <c r="AG293" s="14"/>
    </row>
    <row r="294" spans="33:33" ht="22.5" hidden="1" customHeight="1">
      <c r="AG294" s="14"/>
    </row>
    <row r="295" spans="33:33" ht="22.5" hidden="1" customHeight="1">
      <c r="AG295" s="14"/>
    </row>
    <row r="296" spans="33:33" ht="22.5" hidden="1" customHeight="1">
      <c r="AG296" s="14"/>
    </row>
    <row r="297" spans="33:33" ht="22.5" hidden="1" customHeight="1">
      <c r="AG297" s="14"/>
    </row>
    <row r="298" spans="33:33" ht="22.5" hidden="1" customHeight="1">
      <c r="AG298" s="14"/>
    </row>
    <row r="299" spans="33:33" ht="22.5" hidden="1" customHeight="1">
      <c r="AG299" s="14"/>
    </row>
    <row r="300" spans="33:33" ht="22.5" hidden="1" customHeight="1">
      <c r="AG300" s="14"/>
    </row>
    <row r="301" spans="33:33" ht="22.5" hidden="1" customHeight="1">
      <c r="AG301" s="14"/>
    </row>
    <row r="302" spans="33:33" ht="22.5" hidden="1" customHeight="1">
      <c r="AG302" s="14"/>
    </row>
    <row r="303" spans="33:33" ht="22.5" hidden="1" customHeight="1">
      <c r="AG303" s="14"/>
    </row>
    <row r="304" spans="33:33" ht="22.5" hidden="1" customHeight="1">
      <c r="AG304" s="14"/>
    </row>
    <row r="305" spans="33:33" ht="22.5" hidden="1" customHeight="1">
      <c r="AG305" s="14"/>
    </row>
    <row r="306" spans="33:33" ht="22.5" hidden="1" customHeight="1">
      <c r="AG306" s="14"/>
    </row>
    <row r="307" spans="33:33" ht="22.5" hidden="1" customHeight="1">
      <c r="AG307" s="14"/>
    </row>
    <row r="308" spans="33:33" ht="22.5" hidden="1" customHeight="1">
      <c r="AG308" s="14"/>
    </row>
    <row r="309" spans="33:33" ht="22.5" hidden="1" customHeight="1">
      <c r="AG309" s="14"/>
    </row>
    <row r="310" spans="33:33" ht="22.5" hidden="1" customHeight="1">
      <c r="AG310" s="14"/>
    </row>
    <row r="311" spans="33:33" ht="22.5" hidden="1" customHeight="1">
      <c r="AG311" s="14"/>
    </row>
    <row r="312" spans="33:33" ht="22.5" hidden="1" customHeight="1">
      <c r="AG312" s="14"/>
    </row>
    <row r="313" spans="33:33" ht="22.5" hidden="1" customHeight="1">
      <c r="AG313" s="14"/>
    </row>
    <row r="314" spans="33:33" ht="22.5" hidden="1" customHeight="1">
      <c r="AG314" s="14"/>
    </row>
    <row r="315" spans="33:33" ht="22.5" hidden="1" customHeight="1">
      <c r="AG315" s="14"/>
    </row>
    <row r="316" spans="33:33" ht="22.5" hidden="1" customHeight="1">
      <c r="AG316" s="14"/>
    </row>
    <row r="317" spans="33:33" ht="22.5" hidden="1" customHeight="1">
      <c r="AG317" s="14"/>
    </row>
    <row r="318" spans="33:33" ht="22.5" hidden="1" customHeight="1">
      <c r="AG318" s="14"/>
    </row>
    <row r="319" spans="33:33" ht="22.5" hidden="1" customHeight="1">
      <c r="AG319" s="14"/>
    </row>
    <row r="320" spans="33:33" ht="22.5" hidden="1" customHeight="1">
      <c r="AG320" s="14"/>
    </row>
    <row r="321" spans="33:33" ht="22.5" hidden="1" customHeight="1">
      <c r="AG321" s="14"/>
    </row>
    <row r="322" spans="33:33" ht="22.5" hidden="1" customHeight="1">
      <c r="AG322" s="14"/>
    </row>
    <row r="323" spans="33:33" ht="22.5" hidden="1" customHeight="1">
      <c r="AG323" s="14"/>
    </row>
    <row r="324" spans="33:33" ht="22.5" hidden="1" customHeight="1">
      <c r="AG324" s="14"/>
    </row>
  </sheetData>
  <sheetProtection password="D590" sheet="1" selectLockedCells="1"/>
  <mergeCells count="28">
    <mergeCell ref="X30:Z30"/>
    <mergeCell ref="G32:I32"/>
    <mergeCell ref="C33:T33"/>
    <mergeCell ref="J35:M35"/>
    <mergeCell ref="C39:T39"/>
    <mergeCell ref="C40:U40"/>
    <mergeCell ref="C41:U41"/>
    <mergeCell ref="C42:U42"/>
    <mergeCell ref="O46:T46"/>
    <mergeCell ref="F25:L25"/>
    <mergeCell ref="E9:M9"/>
    <mergeCell ref="B14:B36"/>
    <mergeCell ref="O14:P14"/>
    <mergeCell ref="C15:E15"/>
    <mergeCell ref="N15:N16"/>
    <mergeCell ref="F17:L17"/>
    <mergeCell ref="N17:N18"/>
    <mergeCell ref="F19:L19"/>
    <mergeCell ref="N19:N20"/>
    <mergeCell ref="J11:M11"/>
    <mergeCell ref="P11:T11"/>
    <mergeCell ref="F21:L21"/>
    <mergeCell ref="F23:L23"/>
    <mergeCell ref="C2:T2"/>
    <mergeCell ref="C3:T3"/>
    <mergeCell ref="C4:T4"/>
    <mergeCell ref="P5:T5"/>
    <mergeCell ref="P8:Q8"/>
  </mergeCells>
  <dataValidations disablePrompts="1" count="1">
    <dataValidation type="list" allowBlank="1" showInputMessage="1" showErrorMessage="1" sqref="F65536:M65536">
      <formula1>"HEAD MASTER,HEAD MISTRESS,MANDAL EDUCATIONAL OFFICER"</formula1>
    </dataValidation>
  </dataValidations>
  <printOptions horizontalCentered="1"/>
  <pageMargins left="0.26" right="0.118110236220472" top="0.56999999999999995" bottom="0.39370078740157499" header="0.511811023622047" footer="0.511811023622047"/>
  <pageSetup paperSize="9" orientation="portrait" horizontalDpi="180" verticalDpi="180" r:id="rId1"/>
  <headerFooter alignWithMargins="0"/>
  <drawing r:id="rId2"/>
</worksheet>
</file>

<file path=xl/worksheets/sheet8.xml><?xml version="1.0" encoding="utf-8"?>
<worksheet xmlns="http://schemas.openxmlformats.org/spreadsheetml/2006/main" xmlns:r="http://schemas.openxmlformats.org/officeDocument/2006/relationships">
  <sheetPr codeName="Sheet8"/>
  <dimension ref="A1:K28"/>
  <sheetViews>
    <sheetView showGridLines="0" showRowColHeaders="0" workbookViewId="0">
      <selection activeCell="G9" sqref="G9"/>
    </sheetView>
  </sheetViews>
  <sheetFormatPr defaultColWidth="0" defaultRowHeight="15" zeroHeight="1"/>
  <cols>
    <col min="1" max="1" width="5.28515625" style="98" customWidth="1"/>
    <col min="2" max="2" width="4" style="98" customWidth="1"/>
    <col min="3" max="3" width="22" style="98" customWidth="1"/>
    <col min="4" max="4" width="8.85546875" style="98" customWidth="1"/>
    <col min="5" max="5" width="9.42578125" style="98" customWidth="1"/>
    <col min="6" max="6" width="15" style="98" customWidth="1"/>
    <col min="7" max="7" width="13.28515625" style="98" customWidth="1"/>
    <col min="8" max="8" width="9.7109375" style="98" customWidth="1"/>
    <col min="9" max="9" width="9.140625" style="98" customWidth="1"/>
    <col min="10" max="10" width="6.85546875" style="251" customWidth="1"/>
    <col min="11" max="11" width="15" style="252" customWidth="1"/>
    <col min="12" max="16384" width="9.140625" style="98" hidden="1"/>
  </cols>
  <sheetData>
    <row r="1" spans="1:10" ht="26.25" customHeight="1">
      <c r="A1" s="250"/>
      <c r="B1" s="250"/>
      <c r="C1" s="250"/>
      <c r="D1" s="250"/>
      <c r="E1" s="250"/>
      <c r="F1" s="250"/>
      <c r="G1" s="250"/>
      <c r="H1" s="250"/>
      <c r="I1" s="250"/>
      <c r="J1" s="250"/>
    </row>
    <row r="2" spans="1:10">
      <c r="A2" s="251"/>
      <c r="B2" s="367" t="s">
        <v>81</v>
      </c>
      <c r="C2" s="369" t="s">
        <v>82</v>
      </c>
      <c r="D2" s="369" t="s">
        <v>83</v>
      </c>
      <c r="E2" s="369" t="s">
        <v>84</v>
      </c>
      <c r="F2" s="367" t="s">
        <v>85</v>
      </c>
      <c r="G2" s="367" t="s">
        <v>86</v>
      </c>
      <c r="H2" s="367"/>
      <c r="I2" s="364" t="s">
        <v>4</v>
      </c>
    </row>
    <row r="3" spans="1:10" ht="46.5" customHeight="1">
      <c r="A3" s="251"/>
      <c r="B3" s="368" t="s">
        <v>81</v>
      </c>
      <c r="C3" s="369" t="s">
        <v>82</v>
      </c>
      <c r="D3" s="369" t="s">
        <v>83</v>
      </c>
      <c r="E3" s="369" t="s">
        <v>84</v>
      </c>
      <c r="F3" s="368" t="s">
        <v>85</v>
      </c>
      <c r="G3" s="241" t="s">
        <v>87</v>
      </c>
      <c r="H3" s="241" t="s">
        <v>88</v>
      </c>
      <c r="I3" s="364" t="s">
        <v>4</v>
      </c>
    </row>
    <row r="4" spans="1:10">
      <c r="A4" s="251"/>
      <c r="B4" s="240" t="s">
        <v>89</v>
      </c>
      <c r="C4" s="138" t="s">
        <v>90</v>
      </c>
      <c r="D4" s="138" t="s">
        <v>91</v>
      </c>
      <c r="E4" s="138" t="s">
        <v>92</v>
      </c>
      <c r="F4" s="138" t="s">
        <v>93</v>
      </c>
      <c r="G4" s="138" t="s">
        <v>94</v>
      </c>
      <c r="H4" s="138" t="s">
        <v>95</v>
      </c>
      <c r="I4" s="138" t="s">
        <v>96</v>
      </c>
    </row>
    <row r="5" spans="1:10" ht="83.25" customHeight="1">
      <c r="A5" s="251"/>
      <c r="B5" s="139">
        <v>1</v>
      </c>
      <c r="C5" s="370" t="str">
        <f>IF(Data!D7="Death Case",Data!D9&amp;", "&amp;Data!D10&amp;" of "&amp;Data!D4&amp;", "&amp;Data!D5,Data!D4&amp;", "&amp;Data!D5)&amp;" who is "&amp;IF(Data!D7="Retired Case","Retired","Died while in service")</f>
        <v>M. Subrahmanyam, Sr. Asst., who is Retired</v>
      </c>
      <c r="D5" s="370"/>
      <c r="E5" s="370"/>
      <c r="F5" s="373" t="str">
        <f ca="1">"Proceedings RC No."&amp;Data!D21&amp;" dated."&amp;Data!J22&amp;" of the "&amp;Data!D19&amp;", "&amp;Data!D20</f>
        <v>Proceedings RC No.   /2015 P2 dated.11-2-2026 of the District Forest Officer, Srikakulam</v>
      </c>
      <c r="G5" s="376">
        <f>'FBF Calculation Sheet'!C52</f>
        <v>19407</v>
      </c>
      <c r="H5" s="370"/>
      <c r="I5" s="370"/>
    </row>
    <row r="6" spans="1:10" ht="83.25" customHeight="1">
      <c r="A6" s="251"/>
      <c r="B6" s="140"/>
      <c r="C6" s="371"/>
      <c r="D6" s="371"/>
      <c r="E6" s="371"/>
      <c r="F6" s="374"/>
      <c r="G6" s="377"/>
      <c r="H6" s="371"/>
      <c r="I6" s="371"/>
    </row>
    <row r="7" spans="1:10" ht="48" customHeight="1">
      <c r="A7" s="251"/>
      <c r="B7" s="140"/>
      <c r="C7" s="371"/>
      <c r="D7" s="371"/>
      <c r="E7" s="371"/>
      <c r="F7" s="374"/>
      <c r="G7" s="377"/>
      <c r="H7" s="371"/>
      <c r="I7" s="371"/>
    </row>
    <row r="8" spans="1:10" ht="83.25" customHeight="1">
      <c r="A8" s="251"/>
      <c r="B8" s="140"/>
      <c r="C8" s="372"/>
      <c r="D8" s="372"/>
      <c r="E8" s="372"/>
      <c r="F8" s="375"/>
      <c r="G8" s="378"/>
      <c r="H8" s="372"/>
      <c r="I8" s="372"/>
    </row>
    <row r="9" spans="1:10">
      <c r="A9" s="251"/>
      <c r="B9" s="141"/>
      <c r="C9" s="142" t="s">
        <v>8</v>
      </c>
      <c r="D9" s="141"/>
      <c r="E9" s="141"/>
      <c r="F9" s="141"/>
      <c r="G9" s="148">
        <f>G5</f>
        <v>19407</v>
      </c>
      <c r="H9" s="141"/>
      <c r="I9" s="141"/>
    </row>
    <row r="10" spans="1:10">
      <c r="A10" s="251"/>
    </row>
    <row r="11" spans="1:10">
      <c r="A11" s="251"/>
    </row>
    <row r="12" spans="1:10" ht="15.75">
      <c r="A12" s="251"/>
      <c r="G12" s="143" t="s">
        <v>15</v>
      </c>
    </row>
    <row r="13" spans="1:10">
      <c r="A13" s="251"/>
    </row>
    <row r="14" spans="1:10" ht="27" customHeight="1">
      <c r="A14" s="251"/>
      <c r="B14" s="144"/>
      <c r="C14" s="144" t="s">
        <v>103</v>
      </c>
      <c r="D14" s="144"/>
      <c r="E14" s="144"/>
      <c r="F14" s="145" t="str">
        <f>Data!D19&amp;", "&amp;Data!D20</f>
        <v>District Forest Officer, Srikakulam</v>
      </c>
      <c r="G14" s="145"/>
      <c r="H14" s="145"/>
      <c r="I14" s="145"/>
    </row>
    <row r="15" spans="1:10">
      <c r="A15" s="251"/>
      <c r="B15" s="146"/>
      <c r="C15" s="146"/>
      <c r="D15" s="146"/>
      <c r="E15" s="146"/>
      <c r="F15" s="146"/>
      <c r="G15" s="146"/>
      <c r="H15" s="146"/>
      <c r="I15" s="146"/>
    </row>
    <row r="16" spans="1:10">
      <c r="A16" s="251"/>
      <c r="C16" s="98" t="s">
        <v>102</v>
      </c>
    </row>
    <row r="17" spans="1:9">
      <c r="A17" s="251"/>
      <c r="B17" s="147"/>
      <c r="C17" s="147"/>
      <c r="D17" s="147"/>
      <c r="E17" s="147"/>
      <c r="F17" s="147"/>
      <c r="G17" s="147"/>
      <c r="H17" s="147"/>
      <c r="I17" s="147"/>
    </row>
    <row r="18" spans="1:9">
      <c r="A18" s="251"/>
    </row>
    <row r="19" spans="1:9" ht="18.75">
      <c r="A19" s="251"/>
      <c r="B19" s="365" t="s">
        <v>16</v>
      </c>
      <c r="C19" s="365"/>
      <c r="D19" s="365"/>
      <c r="E19" s="365"/>
      <c r="F19" s="365"/>
      <c r="G19" s="365"/>
      <c r="H19" s="365"/>
      <c r="I19" s="365"/>
    </row>
    <row r="20" spans="1:9" ht="21" customHeight="1">
      <c r="A20" s="251"/>
      <c r="B20" s="98" t="s">
        <v>104</v>
      </c>
    </row>
    <row r="21" spans="1:9" ht="21" customHeight="1">
      <c r="A21" s="251"/>
      <c r="B21" s="98" t="s">
        <v>105</v>
      </c>
    </row>
    <row r="22" spans="1:9" ht="21" customHeight="1">
      <c r="A22" s="251"/>
      <c r="B22" s="98" t="s">
        <v>106</v>
      </c>
    </row>
    <row r="23" spans="1:9">
      <c r="A23" s="251"/>
    </row>
    <row r="24" spans="1:9">
      <c r="A24" s="251"/>
      <c r="B24" s="98" t="s">
        <v>73</v>
      </c>
      <c r="G24" s="98" t="s">
        <v>107</v>
      </c>
    </row>
    <row r="25" spans="1:9">
      <c r="A25" s="251"/>
    </row>
    <row r="26" spans="1:9" ht="15.75">
      <c r="A26" s="251"/>
      <c r="B26" s="366" t="s">
        <v>17</v>
      </c>
      <c r="C26" s="366"/>
      <c r="D26" s="366"/>
      <c r="E26" s="366"/>
      <c r="F26" s="366"/>
      <c r="G26" s="366"/>
      <c r="H26" s="366"/>
      <c r="I26" s="366"/>
    </row>
    <row r="27" spans="1:9" ht="33.75" customHeight="1">
      <c r="A27" s="251"/>
      <c r="B27" s="98" t="s">
        <v>73</v>
      </c>
    </row>
    <row r="28" spans="1:9" ht="27" customHeight="1">
      <c r="A28" s="251"/>
      <c r="B28" s="251"/>
      <c r="C28" s="251"/>
      <c r="D28" s="251"/>
      <c r="E28" s="251"/>
      <c r="F28" s="251"/>
      <c r="G28" s="251"/>
      <c r="H28" s="251"/>
      <c r="I28" s="251"/>
    </row>
  </sheetData>
  <sheetProtection password="D590" sheet="1" selectLockedCells="1"/>
  <mergeCells count="16">
    <mergeCell ref="G2:H2"/>
    <mergeCell ref="B19:I19"/>
    <mergeCell ref="B26:I26"/>
    <mergeCell ref="I2:I3"/>
    <mergeCell ref="C5:C8"/>
    <mergeCell ref="D5:D8"/>
    <mergeCell ref="E5:E8"/>
    <mergeCell ref="F5:F8"/>
    <mergeCell ref="G5:G8"/>
    <mergeCell ref="H5:H8"/>
    <mergeCell ref="I5:I8"/>
    <mergeCell ref="B2:B3"/>
    <mergeCell ref="C2:C3"/>
    <mergeCell ref="D2:D3"/>
    <mergeCell ref="E2:E3"/>
    <mergeCell ref="F2:F3"/>
  </mergeCells>
  <pageMargins left="0.5" right="0.53" top="0.52" bottom="0.52"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sheetPr codeName="Sheet11">
    <pageSetUpPr fitToPage="1"/>
  </sheetPr>
  <dimension ref="A1:BE143"/>
  <sheetViews>
    <sheetView showGridLines="0" topLeftCell="C1" workbookViewId="0">
      <selection activeCell="AX1" sqref="AX1:BE65536"/>
    </sheetView>
  </sheetViews>
  <sheetFormatPr defaultColWidth="0" defaultRowHeight="12.75" customHeight="1" zeroHeight="1"/>
  <cols>
    <col min="1" max="1" width="5" style="162" customWidth="1"/>
    <col min="2" max="2" width="11.7109375" style="83" customWidth="1"/>
    <col min="3" max="3" width="4" style="83" customWidth="1"/>
    <col min="4" max="4" width="0.42578125" style="83" customWidth="1"/>
    <col min="5" max="5" width="4.140625" style="83" customWidth="1"/>
    <col min="6" max="6" width="0.42578125" style="83" customWidth="1"/>
    <col min="7" max="7" width="4" style="83" customWidth="1"/>
    <col min="8" max="8" width="0.42578125" style="83" customWidth="1"/>
    <col min="9" max="9" width="4" style="83" customWidth="1"/>
    <col min="10" max="10" width="0.42578125" style="83" customWidth="1"/>
    <col min="11" max="11" width="4" style="83" customWidth="1"/>
    <col min="12" max="12" width="1.7109375" style="83" customWidth="1"/>
    <col min="13" max="13" width="4" style="83" customWidth="1"/>
    <col min="14" max="14" width="0.42578125" style="83" customWidth="1"/>
    <col min="15" max="15" width="4.140625" style="83" customWidth="1"/>
    <col min="16" max="16" width="0.42578125" style="83" customWidth="1"/>
    <col min="17" max="17" width="1.7109375" style="83" customWidth="1"/>
    <col min="18" max="18" width="3" style="83" customWidth="1"/>
    <col min="19" max="19" width="1.7109375" style="83" customWidth="1"/>
    <col min="20" max="20" width="0.42578125" style="83" customWidth="1"/>
    <col min="21" max="21" width="4" style="83" customWidth="1"/>
    <col min="22" max="22" width="0.42578125" style="83" customWidth="1"/>
    <col min="23" max="23" width="4" style="83" customWidth="1"/>
    <col min="24" max="24" width="0.42578125" style="83" customWidth="1"/>
    <col min="25" max="25" width="1.28515625" style="83" customWidth="1"/>
    <col min="26" max="26" width="3.140625" style="83" customWidth="1"/>
    <col min="27" max="27" width="0.42578125" style="83" customWidth="1"/>
    <col min="28" max="28" width="0.85546875" style="83" customWidth="1"/>
    <col min="29" max="29" width="0.42578125" style="83" customWidth="1"/>
    <col min="30" max="30" width="2.85546875" style="83" customWidth="1"/>
    <col min="31" max="31" width="0.42578125" style="83" customWidth="1"/>
    <col min="32" max="32" width="0.85546875" style="83" customWidth="1"/>
    <col min="33" max="33" width="3.85546875" style="83" customWidth="1"/>
    <col min="34" max="34" width="1.140625" style="83" customWidth="1"/>
    <col min="35" max="36" width="0" style="83" hidden="1" customWidth="1"/>
    <col min="37" max="37" width="7.140625" style="83" customWidth="1"/>
    <col min="38" max="38" width="6.7109375" style="83" customWidth="1"/>
    <col min="39" max="39" width="12.140625" style="83" customWidth="1"/>
    <col min="40" max="40" width="4.42578125" style="83" hidden="1" customWidth="1"/>
    <col min="41" max="41" width="9.140625" style="83" customWidth="1"/>
    <col min="42" max="42" width="7.28515625" style="83" customWidth="1"/>
    <col min="43" max="43" width="9.140625" style="83" customWidth="1"/>
    <col min="44" max="44" width="7.28515625" style="83" customWidth="1"/>
    <col min="45" max="45" width="7" style="83" customWidth="1"/>
    <col min="46" max="46" width="7.42578125" style="83" customWidth="1"/>
    <col min="47" max="47" width="12.28515625" style="83" customWidth="1"/>
    <col min="48" max="48" width="6.28515625" style="162" customWidth="1"/>
    <col min="49" max="49" width="13.42578125" style="161" customWidth="1"/>
    <col min="50" max="51" width="6.28515625" style="83" hidden="1" customWidth="1"/>
    <col min="52" max="57" width="6.28515625" style="8" hidden="1" customWidth="1"/>
    <col min="58" max="16384" width="6.28515625" style="83" hidden="1"/>
  </cols>
  <sheetData>
    <row r="1" spans="1:57" s="162" customFormat="1" ht="22.5" customHeight="1" thickBot="1">
      <c r="AW1" s="161"/>
      <c r="AZ1" s="163"/>
      <c r="BA1" s="163"/>
      <c r="BB1" s="163"/>
      <c r="BC1" s="163"/>
      <c r="BD1" s="163"/>
      <c r="BE1" s="163"/>
    </row>
    <row r="2" spans="1:57" ht="20.25">
      <c r="B2" s="409" t="s">
        <v>209</v>
      </c>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1"/>
      <c r="AJ2" s="83">
        <f>'[2]Annexure I'!E9</f>
        <v>14530</v>
      </c>
      <c r="AM2" s="406" t="s">
        <v>208</v>
      </c>
      <c r="AN2" s="407"/>
      <c r="AO2" s="407"/>
      <c r="AP2" s="407"/>
      <c r="AQ2" s="407"/>
      <c r="AR2" s="407"/>
      <c r="AS2" s="407"/>
      <c r="AT2" s="407"/>
      <c r="AU2" s="408"/>
    </row>
    <row r="3" spans="1:57" ht="15" customHeight="1">
      <c r="B3" s="221"/>
      <c r="C3" s="220"/>
      <c r="D3" s="220"/>
      <c r="E3" s="220"/>
      <c r="F3" s="220"/>
      <c r="G3" s="220"/>
      <c r="H3" s="220"/>
      <c r="I3" s="168"/>
      <c r="J3" s="220"/>
      <c r="K3" s="224" t="s">
        <v>207</v>
      </c>
      <c r="L3" s="223"/>
      <c r="M3" s="223"/>
      <c r="N3" s="223"/>
      <c r="O3" s="222"/>
      <c r="P3" s="220"/>
      <c r="Q3" s="220"/>
      <c r="R3" s="220"/>
      <c r="S3" s="220"/>
      <c r="T3" s="168"/>
      <c r="U3" s="168"/>
      <c r="V3" s="168"/>
      <c r="W3" s="168"/>
      <c r="X3" s="168"/>
      <c r="Y3" s="168"/>
      <c r="Z3" s="168"/>
      <c r="AA3" s="168"/>
      <c r="AB3" s="168"/>
      <c r="AC3" s="168"/>
      <c r="AD3" s="168"/>
      <c r="AE3" s="168"/>
      <c r="AF3" s="168"/>
      <c r="AG3" s="167"/>
      <c r="AJ3" s="83">
        <f>'[2]Annexure I'!E30</f>
        <v>691</v>
      </c>
      <c r="AM3" s="412" t="s">
        <v>206</v>
      </c>
      <c r="AN3" s="396"/>
      <c r="AO3" s="396"/>
      <c r="AP3" s="396"/>
      <c r="AQ3" s="396"/>
      <c r="AR3" s="396"/>
      <c r="AS3" s="396"/>
      <c r="AT3" s="396"/>
      <c r="AU3" s="167"/>
    </row>
    <row r="4" spans="1:57" ht="12" customHeight="1">
      <c r="B4" s="221"/>
      <c r="C4" s="220"/>
      <c r="D4" s="220"/>
      <c r="E4" s="220"/>
      <c r="F4" s="220"/>
      <c r="G4" s="220"/>
      <c r="H4" s="220"/>
      <c r="I4" s="179"/>
      <c r="J4" s="179"/>
      <c r="K4" s="179"/>
      <c r="L4" s="179"/>
      <c r="M4" s="179"/>
      <c r="N4" s="179"/>
      <c r="O4" s="179"/>
      <c r="P4" s="179"/>
      <c r="Q4" s="179"/>
      <c r="R4" s="179"/>
      <c r="S4" s="179"/>
      <c r="T4" s="168"/>
      <c r="U4" s="168"/>
      <c r="V4" s="168"/>
      <c r="W4" s="168"/>
      <c r="X4" s="168"/>
      <c r="Y4" s="168"/>
      <c r="Z4" s="168"/>
      <c r="AA4" s="168"/>
      <c r="AB4" s="168"/>
      <c r="AC4" s="168"/>
      <c r="AD4" s="168"/>
      <c r="AE4" s="168"/>
      <c r="AF4" s="168"/>
      <c r="AG4" s="167"/>
      <c r="AM4" s="412" t="s">
        <v>205</v>
      </c>
      <c r="AN4" s="396"/>
      <c r="AO4" s="396"/>
      <c r="AP4" s="396"/>
      <c r="AQ4" s="396"/>
      <c r="AR4" s="396"/>
      <c r="AS4" s="396"/>
      <c r="AT4" s="396"/>
      <c r="AU4" s="167"/>
    </row>
    <row r="5" spans="1:57" s="171" customFormat="1" ht="20.25" customHeight="1">
      <c r="A5" s="173"/>
      <c r="B5" s="176" t="s">
        <v>204</v>
      </c>
      <c r="C5" s="194" t="str">
        <f>AZ45</f>
        <v>0</v>
      </c>
      <c r="D5" s="170"/>
      <c r="E5" s="194" t="str">
        <f>BA45</f>
        <v>3</v>
      </c>
      <c r="F5" s="170"/>
      <c r="G5" s="194" t="str">
        <f>BB45</f>
        <v>1</v>
      </c>
      <c r="H5" s="170"/>
      <c r="I5" s="194" t="str">
        <f>BC45</f>
        <v>2</v>
      </c>
      <c r="J5" s="175"/>
      <c r="K5" s="175"/>
      <c r="L5" s="175"/>
      <c r="M5" s="175"/>
      <c r="N5" s="175"/>
      <c r="O5" s="219"/>
      <c r="P5" s="218"/>
      <c r="Q5" s="218"/>
      <c r="R5" s="218"/>
      <c r="S5" s="218"/>
      <c r="T5" s="218"/>
      <c r="U5" s="218"/>
      <c r="V5" s="218"/>
      <c r="W5" s="413" t="s">
        <v>203</v>
      </c>
      <c r="X5" s="413"/>
      <c r="Y5" s="413"/>
      <c r="Z5" s="413"/>
      <c r="AA5" s="413"/>
      <c r="AB5" s="413"/>
      <c r="AC5" s="413"/>
      <c r="AD5" s="413"/>
      <c r="AE5" s="413"/>
      <c r="AF5" s="413"/>
      <c r="AG5" s="414"/>
      <c r="AM5" s="176"/>
      <c r="AN5" s="175"/>
      <c r="AO5" s="175"/>
      <c r="AP5" s="175"/>
      <c r="AQ5" s="175"/>
      <c r="AR5" s="175"/>
      <c r="AS5" s="175"/>
      <c r="AT5" s="175"/>
      <c r="AU5" s="167"/>
      <c r="AV5" s="162"/>
      <c r="AW5" s="161"/>
      <c r="AX5" s="83"/>
      <c r="AY5" s="83"/>
      <c r="AZ5" s="8"/>
      <c r="BA5" s="8"/>
      <c r="BB5" s="8"/>
      <c r="BC5" s="8"/>
      <c r="BD5" s="8"/>
      <c r="BE5" s="8"/>
    </row>
    <row r="6" spans="1:57" s="171" customFormat="1" ht="19.5" customHeight="1">
      <c r="A6" s="173"/>
      <c r="B6" s="181" t="s">
        <v>202</v>
      </c>
      <c r="C6" s="392" t="str">
        <f>[1]Data!C17</f>
        <v>DTO, Kakinada</v>
      </c>
      <c r="D6" s="392"/>
      <c r="E6" s="392"/>
      <c r="F6" s="392"/>
      <c r="G6" s="392"/>
      <c r="H6" s="392"/>
      <c r="I6" s="392"/>
      <c r="J6" s="392"/>
      <c r="K6" s="392"/>
      <c r="L6" s="392"/>
      <c r="M6" s="175"/>
      <c r="N6" s="175"/>
      <c r="O6" s="212" t="s">
        <v>201</v>
      </c>
      <c r="P6" s="175"/>
      <c r="Q6" s="175"/>
      <c r="R6" s="175"/>
      <c r="S6" s="415"/>
      <c r="T6" s="415"/>
      <c r="U6" s="415"/>
      <c r="V6" s="415"/>
      <c r="W6" s="415"/>
      <c r="X6" s="415"/>
      <c r="Y6" s="415"/>
      <c r="Z6" s="415"/>
      <c r="AA6" s="415"/>
      <c r="AB6" s="415"/>
      <c r="AC6" s="415"/>
      <c r="AD6" s="415"/>
      <c r="AE6" s="175"/>
      <c r="AF6" s="175"/>
      <c r="AG6" s="174"/>
      <c r="AM6" s="217" t="s">
        <v>200</v>
      </c>
      <c r="AN6" s="216"/>
      <c r="AO6" s="215" t="str">
        <f>C8</f>
        <v>03120402003</v>
      </c>
      <c r="AP6" s="168"/>
      <c r="AQ6" s="168"/>
      <c r="AR6" s="202" t="str">
        <f>"Treasury / PAO Code  : "&amp;LEFT(Data!D23,4)</f>
        <v>Treasury / PAO Code  : 0312</v>
      </c>
      <c r="AS6" s="168"/>
      <c r="AT6" s="168"/>
      <c r="AU6" s="167"/>
      <c r="AV6" s="162"/>
      <c r="AW6" s="161"/>
      <c r="AX6" s="83"/>
      <c r="AY6" s="83"/>
      <c r="AZ6" s="8"/>
      <c r="BA6" s="8"/>
      <c r="BB6" s="8"/>
      <c r="BC6" s="8"/>
      <c r="BD6" s="8"/>
      <c r="BE6" s="8"/>
    </row>
    <row r="7" spans="1:57" s="171" customFormat="1" ht="6.75" customHeight="1">
      <c r="A7" s="173"/>
      <c r="B7" s="176"/>
      <c r="C7" s="175"/>
      <c r="D7" s="175"/>
      <c r="E7" s="175"/>
      <c r="F7" s="175"/>
      <c r="G7" s="175"/>
      <c r="H7" s="175"/>
      <c r="I7" s="175"/>
      <c r="J7" s="175"/>
      <c r="K7" s="175"/>
      <c r="L7" s="175"/>
      <c r="M7" s="175"/>
      <c r="N7" s="175"/>
      <c r="O7" s="214"/>
      <c r="P7" s="175"/>
      <c r="Q7" s="175"/>
      <c r="R7" s="175"/>
      <c r="S7" s="175"/>
      <c r="T7" s="175"/>
      <c r="U7" s="175"/>
      <c r="V7" s="175"/>
      <c r="W7" s="206"/>
      <c r="X7" s="206"/>
      <c r="Y7" s="206"/>
      <c r="Z7" s="206"/>
      <c r="AA7" s="206"/>
      <c r="AB7" s="206"/>
      <c r="AC7" s="206"/>
      <c r="AD7" s="206"/>
      <c r="AE7" s="175"/>
      <c r="AF7" s="175"/>
      <c r="AG7" s="174"/>
      <c r="AM7" s="176"/>
      <c r="AN7" s="175"/>
      <c r="AO7" s="175"/>
      <c r="AP7" s="175"/>
      <c r="AQ7" s="168"/>
      <c r="AR7" s="175"/>
      <c r="AS7" s="202"/>
      <c r="AT7" s="213"/>
      <c r="AU7" s="167"/>
      <c r="AV7" s="162"/>
      <c r="AW7" s="161"/>
      <c r="AX7" s="83"/>
      <c r="AY7" s="83"/>
      <c r="AZ7" s="8"/>
      <c r="BA7" s="8"/>
      <c r="BB7" s="8"/>
      <c r="BC7" s="8"/>
      <c r="BD7" s="8"/>
      <c r="BE7" s="8"/>
    </row>
    <row r="8" spans="1:57" s="171" customFormat="1" ht="24" customHeight="1">
      <c r="A8" s="173"/>
      <c r="B8" s="176" t="s">
        <v>199</v>
      </c>
      <c r="C8" s="448" t="str">
        <f>BA43</f>
        <v>03120402003</v>
      </c>
      <c r="D8" s="383"/>
      <c r="E8" s="383"/>
      <c r="F8" s="383"/>
      <c r="G8" s="383"/>
      <c r="H8" s="383"/>
      <c r="I8" s="384"/>
      <c r="J8" s="175"/>
      <c r="K8" s="175"/>
      <c r="L8" s="175"/>
      <c r="M8" s="175"/>
      <c r="N8" s="175"/>
      <c r="O8" s="212" t="s">
        <v>25</v>
      </c>
      <c r="P8" s="175"/>
      <c r="Q8" s="175"/>
      <c r="R8" s="175"/>
      <c r="S8" s="175"/>
      <c r="T8" s="211"/>
      <c r="U8" s="394"/>
      <c r="V8" s="416"/>
      <c r="W8" s="416"/>
      <c r="X8" s="416"/>
      <c r="Y8" s="416"/>
      <c r="Z8" s="416"/>
      <c r="AA8" s="416"/>
      <c r="AB8" s="416"/>
      <c r="AC8" s="416"/>
      <c r="AD8" s="395"/>
      <c r="AE8" s="175"/>
      <c r="AF8" s="175"/>
      <c r="AG8" s="174"/>
      <c r="AM8" s="210" t="s">
        <v>198</v>
      </c>
      <c r="AN8" s="202"/>
      <c r="AO8" s="209" t="str">
        <f>E10&amp;", "&amp;S10</f>
        <v>District Forest Officer, Srikakulam</v>
      </c>
      <c r="AP8" s="202"/>
      <c r="AQ8" s="202"/>
      <c r="AR8" s="388" t="s">
        <v>197</v>
      </c>
      <c r="AS8" s="388"/>
      <c r="AT8" s="380" t="str">
        <f>Data!D17</f>
        <v>DTO, Srikakulam</v>
      </c>
      <c r="AU8" s="381"/>
      <c r="AV8" s="162"/>
      <c r="AW8" s="161"/>
      <c r="AX8" s="83"/>
      <c r="AY8" s="83"/>
      <c r="AZ8" s="8"/>
      <c r="BA8" s="8"/>
      <c r="BB8" s="8"/>
      <c r="BC8" s="8"/>
      <c r="BD8" s="8"/>
      <c r="BE8" s="8"/>
    </row>
    <row r="9" spans="1:57" s="171" customFormat="1" ht="3.75" customHeight="1">
      <c r="A9" s="173"/>
      <c r="B9" s="176"/>
      <c r="C9" s="175"/>
      <c r="D9" s="175"/>
      <c r="E9" s="175"/>
      <c r="F9" s="175"/>
      <c r="G9" s="175"/>
      <c r="H9" s="175"/>
      <c r="I9" s="175"/>
      <c r="J9" s="175"/>
      <c r="K9" s="175"/>
      <c r="L9" s="175"/>
      <c r="M9" s="175"/>
      <c r="N9" s="175"/>
      <c r="O9" s="208"/>
      <c r="P9" s="206"/>
      <c r="Q9" s="206"/>
      <c r="R9" s="206"/>
      <c r="S9" s="206"/>
      <c r="T9" s="206"/>
      <c r="U9" s="206"/>
      <c r="V9" s="206"/>
      <c r="W9" s="206"/>
      <c r="X9" s="206"/>
      <c r="Y9" s="206"/>
      <c r="Z9" s="206"/>
      <c r="AA9" s="206"/>
      <c r="AB9" s="206"/>
      <c r="AC9" s="206"/>
      <c r="AD9" s="207"/>
      <c r="AE9" s="206"/>
      <c r="AF9" s="206"/>
      <c r="AG9" s="205"/>
      <c r="AM9" s="204"/>
      <c r="AN9" s="202"/>
      <c r="AO9" s="203"/>
      <c r="AP9" s="202"/>
      <c r="AQ9" s="202"/>
      <c r="AR9" s="202"/>
      <c r="AS9" s="202"/>
      <c r="AT9" s="202"/>
      <c r="AU9" s="167"/>
      <c r="AV9" s="162"/>
      <c r="AW9" s="161"/>
      <c r="AX9" s="83"/>
      <c r="AY9" s="83"/>
      <c r="AZ9" s="8"/>
      <c r="BA9" s="8"/>
      <c r="BB9" s="8"/>
      <c r="BC9" s="8"/>
      <c r="BD9" s="8"/>
      <c r="BE9" s="8"/>
    </row>
    <row r="10" spans="1:57" s="171" customFormat="1" ht="23.25" customHeight="1">
      <c r="A10" s="173"/>
      <c r="B10" s="181" t="s">
        <v>196</v>
      </c>
      <c r="C10" s="175"/>
      <c r="D10" s="175"/>
      <c r="E10" s="201" t="str">
        <f>Data!D19</f>
        <v>District Forest Officer</v>
      </c>
      <c r="F10" s="200"/>
      <c r="G10" s="200"/>
      <c r="H10" s="200"/>
      <c r="I10" s="200"/>
      <c r="J10" s="175"/>
      <c r="K10" s="175"/>
      <c r="L10" s="175"/>
      <c r="M10" s="387" t="s">
        <v>195</v>
      </c>
      <c r="N10" s="387"/>
      <c r="O10" s="387"/>
      <c r="P10" s="387"/>
      <c r="Q10" s="387"/>
      <c r="R10" s="387"/>
      <c r="S10" s="385" t="str">
        <f>Data!D20</f>
        <v>Srikakulam</v>
      </c>
      <c r="T10" s="385"/>
      <c r="U10" s="385"/>
      <c r="V10" s="385"/>
      <c r="W10" s="385"/>
      <c r="X10" s="385"/>
      <c r="Y10" s="385"/>
      <c r="Z10" s="385"/>
      <c r="AA10" s="385"/>
      <c r="AB10" s="385"/>
      <c r="AC10" s="385"/>
      <c r="AD10" s="385"/>
      <c r="AE10" s="385"/>
      <c r="AF10" s="385"/>
      <c r="AG10" s="386"/>
      <c r="AM10" s="169" t="s">
        <v>194</v>
      </c>
      <c r="AN10" s="168"/>
      <c r="AO10" s="168"/>
      <c r="AP10" s="168"/>
      <c r="AQ10" s="168"/>
      <c r="AR10" s="168"/>
      <c r="AS10" s="168"/>
      <c r="AT10" s="168"/>
      <c r="AU10" s="167"/>
      <c r="AV10" s="162"/>
      <c r="AW10" s="161"/>
      <c r="AX10" s="83"/>
      <c r="AY10" s="83"/>
      <c r="AZ10" s="8"/>
      <c r="BA10" s="8"/>
      <c r="BB10" s="8"/>
      <c r="BC10" s="8"/>
      <c r="BD10" s="8"/>
      <c r="BE10" s="8"/>
    </row>
    <row r="11" spans="1:57" s="171" customFormat="1" ht="6.75" customHeight="1">
      <c r="A11" s="173"/>
      <c r="B11" s="176"/>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4"/>
      <c r="AM11" s="176"/>
      <c r="AN11" s="168"/>
      <c r="AO11" s="168"/>
      <c r="AP11" s="168"/>
      <c r="AQ11" s="168"/>
      <c r="AR11" s="168"/>
      <c r="AS11" s="168"/>
      <c r="AT11" s="168"/>
      <c r="AU11" s="167"/>
      <c r="AV11" s="162"/>
      <c r="AW11" s="161"/>
      <c r="AX11" s="83"/>
      <c r="AY11" s="83"/>
      <c r="AZ11" s="8"/>
      <c r="BA11" s="8"/>
      <c r="BB11" s="8"/>
      <c r="BC11" s="8"/>
      <c r="BD11" s="8"/>
      <c r="BE11" s="8"/>
    </row>
    <row r="12" spans="1:57" s="171" customFormat="1" ht="24" customHeight="1">
      <c r="A12" s="173"/>
      <c r="B12" s="176" t="s">
        <v>193</v>
      </c>
      <c r="C12" s="175"/>
      <c r="D12" s="175"/>
      <c r="E12" s="391">
        <f>Data!$D$25</f>
        <v>0</v>
      </c>
      <c r="F12" s="383"/>
      <c r="G12" s="383"/>
      <c r="H12" s="383"/>
      <c r="I12" s="384"/>
      <c r="J12" s="175"/>
      <c r="K12" s="199" t="s">
        <v>192</v>
      </c>
      <c r="L12" s="175"/>
      <c r="M12" s="175"/>
      <c r="N12" s="175"/>
      <c r="O12" s="392" t="str">
        <f>Data!D26</f>
        <v>SBI, Srikakulam</v>
      </c>
      <c r="P12" s="392"/>
      <c r="Q12" s="392"/>
      <c r="R12" s="392"/>
      <c r="S12" s="392"/>
      <c r="T12" s="392"/>
      <c r="U12" s="392"/>
      <c r="V12" s="392"/>
      <c r="W12" s="392"/>
      <c r="X12" s="392"/>
      <c r="Y12" s="392"/>
      <c r="Z12" s="392"/>
      <c r="AA12" s="392"/>
      <c r="AB12" s="392"/>
      <c r="AC12" s="392"/>
      <c r="AD12" s="392"/>
      <c r="AE12" s="392"/>
      <c r="AF12" s="392"/>
      <c r="AG12" s="393"/>
      <c r="AM12" s="169" t="s">
        <v>191</v>
      </c>
      <c r="AN12" s="175"/>
      <c r="AO12" s="175"/>
      <c r="AP12" s="175"/>
      <c r="AQ12" s="168"/>
      <c r="AR12" s="168"/>
      <c r="AS12" s="168"/>
      <c r="AT12" s="168"/>
      <c r="AU12" s="167"/>
      <c r="AV12" s="162"/>
      <c r="AW12" s="161"/>
      <c r="AX12" s="83"/>
      <c r="AY12" s="83"/>
      <c r="BD12" s="8"/>
      <c r="BE12" s="8"/>
    </row>
    <row r="13" spans="1:57" s="171" customFormat="1" ht="7.5" customHeight="1">
      <c r="A13" s="173"/>
      <c r="B13" s="176"/>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4"/>
      <c r="AM13" s="176"/>
      <c r="AN13" s="175"/>
      <c r="AO13" s="175"/>
      <c r="AP13" s="175"/>
      <c r="AQ13" s="168"/>
      <c r="AR13" s="168"/>
      <c r="AS13" s="168"/>
      <c r="AT13" s="168"/>
      <c r="AU13" s="167"/>
      <c r="AV13" s="162"/>
      <c r="AW13" s="161"/>
      <c r="AX13" s="83"/>
      <c r="AY13" s="83"/>
      <c r="BD13" s="8"/>
      <c r="BE13" s="8"/>
    </row>
    <row r="14" spans="1:57" s="171" customFormat="1" ht="20.25" customHeight="1">
      <c r="A14" s="173"/>
      <c r="B14" s="176" t="s">
        <v>190</v>
      </c>
      <c r="C14" s="175"/>
      <c r="D14" s="175"/>
      <c r="E14" s="194">
        <v>8</v>
      </c>
      <c r="F14" s="170"/>
      <c r="G14" s="194">
        <v>0</v>
      </c>
      <c r="H14" s="170"/>
      <c r="I14" s="194">
        <v>1</v>
      </c>
      <c r="J14" s="170"/>
      <c r="K14" s="194">
        <v>1</v>
      </c>
      <c r="L14" s="170"/>
      <c r="M14" s="194">
        <v>0</v>
      </c>
      <c r="N14" s="170"/>
      <c r="O14" s="194">
        <v>0</v>
      </c>
      <c r="P14" s="170"/>
      <c r="Q14" s="170"/>
      <c r="R14" s="394">
        <v>1</v>
      </c>
      <c r="S14" s="395"/>
      <c r="T14" s="170"/>
      <c r="U14" s="194">
        <v>0</v>
      </c>
      <c r="V14" s="170"/>
      <c r="W14" s="194">
        <v>6</v>
      </c>
      <c r="X14" s="170"/>
      <c r="Y14" s="170"/>
      <c r="Z14" s="394">
        <v>0</v>
      </c>
      <c r="AA14" s="416"/>
      <c r="AB14" s="395"/>
      <c r="AC14" s="198"/>
      <c r="AD14" s="394">
        <v>0</v>
      </c>
      <c r="AE14" s="416"/>
      <c r="AF14" s="395"/>
      <c r="AG14" s="195"/>
      <c r="AM14" s="197" t="s">
        <v>189</v>
      </c>
      <c r="AN14" s="196" t="s">
        <v>188</v>
      </c>
      <c r="AO14" s="196"/>
      <c r="AP14" s="187"/>
      <c r="AQ14" s="168"/>
      <c r="AR14" s="168"/>
      <c r="AS14" s="168"/>
      <c r="AT14" s="168"/>
      <c r="AU14" s="167"/>
      <c r="AV14" s="162"/>
      <c r="AW14" s="161"/>
      <c r="AX14" s="83"/>
      <c r="AY14" s="83"/>
      <c r="BD14" s="8"/>
      <c r="BE14" s="8"/>
    </row>
    <row r="15" spans="1:57" s="171" customFormat="1" ht="3.75" customHeight="1">
      <c r="A15" s="173"/>
      <c r="B15" s="176"/>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4"/>
      <c r="AM15" s="176"/>
      <c r="AN15" s="175"/>
      <c r="AO15" s="175"/>
      <c r="AP15" s="175"/>
      <c r="AQ15" s="175"/>
      <c r="AR15" s="175"/>
      <c r="AS15" s="175"/>
      <c r="AT15" s="175"/>
      <c r="AU15" s="174"/>
      <c r="AV15" s="162"/>
      <c r="AW15" s="161"/>
      <c r="AX15" s="83"/>
      <c r="AY15" s="83"/>
      <c r="BD15" s="8"/>
      <c r="BE15" s="8"/>
    </row>
    <row r="16" spans="1:57" s="171" customFormat="1" ht="12" customHeight="1">
      <c r="A16" s="173"/>
      <c r="B16" s="176"/>
      <c r="C16" s="175"/>
      <c r="D16" s="175"/>
      <c r="E16" s="405" t="s">
        <v>187</v>
      </c>
      <c r="F16" s="405"/>
      <c r="G16" s="405"/>
      <c r="H16" s="405"/>
      <c r="I16" s="405"/>
      <c r="J16" s="405"/>
      <c r="K16" s="405"/>
      <c r="L16" s="175"/>
      <c r="M16" s="405" t="s">
        <v>186</v>
      </c>
      <c r="N16" s="419"/>
      <c r="O16" s="419"/>
      <c r="P16" s="175"/>
      <c r="Q16" s="175"/>
      <c r="R16" s="397" t="s">
        <v>185</v>
      </c>
      <c r="S16" s="398"/>
      <c r="T16" s="398"/>
      <c r="U16" s="398"/>
      <c r="V16" s="398"/>
      <c r="W16" s="398"/>
      <c r="X16" s="175"/>
      <c r="Y16" s="175"/>
      <c r="Z16" s="397" t="s">
        <v>184</v>
      </c>
      <c r="AA16" s="398"/>
      <c r="AB16" s="398"/>
      <c r="AC16" s="398"/>
      <c r="AD16" s="398"/>
      <c r="AE16" s="398"/>
      <c r="AF16" s="170"/>
      <c r="AG16" s="195"/>
      <c r="AM16" s="389"/>
      <c r="AN16" s="390"/>
      <c r="AO16" s="390"/>
      <c r="AP16" s="390"/>
      <c r="AQ16" s="175"/>
      <c r="AR16" s="175"/>
      <c r="AS16" s="175"/>
      <c r="AT16" s="175"/>
      <c r="AU16" s="174"/>
      <c r="AV16" s="162"/>
      <c r="AW16" s="161"/>
      <c r="AX16" s="83"/>
      <c r="AY16" s="83"/>
      <c r="BD16" s="8"/>
      <c r="BE16" s="8"/>
    </row>
    <row r="17" spans="1:57" s="171" customFormat="1" ht="5.25" customHeight="1">
      <c r="A17" s="173"/>
      <c r="B17" s="176"/>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4"/>
      <c r="AM17" s="176"/>
      <c r="AN17" s="175"/>
      <c r="AO17" s="175"/>
      <c r="AP17" s="175"/>
      <c r="AQ17" s="175"/>
      <c r="AR17" s="175"/>
      <c r="AS17" s="175"/>
      <c r="AT17" s="175"/>
      <c r="AU17" s="174"/>
      <c r="AV17" s="162"/>
      <c r="AW17" s="161"/>
      <c r="AX17" s="83"/>
      <c r="AY17" s="83"/>
      <c r="BD17" s="8"/>
      <c r="BE17" s="8"/>
    </row>
    <row r="18" spans="1:57" s="171" customFormat="1" ht="21.75" customHeight="1">
      <c r="A18" s="173"/>
      <c r="B18" s="176"/>
      <c r="C18" s="175"/>
      <c r="D18" s="175"/>
      <c r="E18" s="175"/>
      <c r="F18" s="175"/>
      <c r="G18" s="194">
        <v>0</v>
      </c>
      <c r="H18" s="170"/>
      <c r="I18" s="194">
        <v>1</v>
      </c>
      <c r="J18" s="170"/>
      <c r="K18" s="170"/>
      <c r="L18" s="170"/>
      <c r="M18" s="194">
        <v>0</v>
      </c>
      <c r="N18" s="170"/>
      <c r="O18" s="194">
        <v>0</v>
      </c>
      <c r="P18" s="170"/>
      <c r="Q18" s="394">
        <v>0</v>
      </c>
      <c r="R18" s="395"/>
      <c r="S18" s="170"/>
      <c r="T18" s="170"/>
      <c r="U18" s="170"/>
      <c r="V18" s="170"/>
      <c r="W18" s="194">
        <v>0</v>
      </c>
      <c r="X18" s="170"/>
      <c r="Y18" s="394">
        <v>0</v>
      </c>
      <c r="Z18" s="395"/>
      <c r="AA18" s="170"/>
      <c r="AB18" s="394">
        <v>1</v>
      </c>
      <c r="AC18" s="416"/>
      <c r="AD18" s="395"/>
      <c r="AE18" s="175"/>
      <c r="AF18" s="175"/>
      <c r="AG18" s="174"/>
      <c r="AM18" s="169"/>
      <c r="AN18" s="168"/>
      <c r="AO18" s="396" t="s">
        <v>183</v>
      </c>
      <c r="AP18" s="396"/>
      <c r="AQ18" s="193"/>
      <c r="AR18" s="179" t="s">
        <v>182</v>
      </c>
      <c r="AS18" s="192"/>
      <c r="AT18" s="184" t="s">
        <v>181</v>
      </c>
      <c r="AU18" s="191">
        <f>Y25</f>
        <v>19407</v>
      </c>
      <c r="AV18" s="162"/>
      <c r="AW18" s="161"/>
      <c r="AX18" s="83"/>
      <c r="AY18" s="83"/>
      <c r="BD18" s="8"/>
      <c r="BE18" s="8"/>
    </row>
    <row r="19" spans="1:57" s="171" customFormat="1" ht="3.75" customHeight="1">
      <c r="A19" s="173"/>
      <c r="B19" s="176"/>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4"/>
      <c r="AM19" s="169"/>
      <c r="AN19" s="168"/>
      <c r="AO19" s="168"/>
      <c r="AP19" s="168"/>
      <c r="AQ19" s="168"/>
      <c r="AR19" s="168"/>
      <c r="AS19" s="168"/>
      <c r="AT19" s="168"/>
      <c r="AU19" s="167"/>
      <c r="AV19" s="162"/>
      <c r="AW19" s="161"/>
      <c r="AX19" s="83"/>
      <c r="AY19" s="83"/>
      <c r="BD19" s="8"/>
      <c r="BE19" s="8"/>
    </row>
    <row r="20" spans="1:57" s="171" customFormat="1" ht="12" customHeight="1">
      <c r="A20" s="173"/>
      <c r="B20" s="176"/>
      <c r="C20" s="175"/>
      <c r="D20" s="175"/>
      <c r="E20" s="175"/>
      <c r="F20" s="175"/>
      <c r="G20" s="397" t="s">
        <v>180</v>
      </c>
      <c r="H20" s="398"/>
      <c r="I20" s="398"/>
      <c r="J20" s="175"/>
      <c r="K20" s="175"/>
      <c r="L20" s="175"/>
      <c r="M20" s="397" t="s">
        <v>179</v>
      </c>
      <c r="N20" s="398"/>
      <c r="O20" s="398"/>
      <c r="P20" s="398"/>
      <c r="Q20" s="398"/>
      <c r="R20" s="398"/>
      <c r="S20" s="175"/>
      <c r="T20" s="175"/>
      <c r="U20" s="175"/>
      <c r="V20" s="175"/>
      <c r="W20" s="397" t="s">
        <v>178</v>
      </c>
      <c r="X20" s="398"/>
      <c r="Y20" s="398"/>
      <c r="Z20" s="398"/>
      <c r="AA20" s="398"/>
      <c r="AB20" s="398"/>
      <c r="AC20" s="398"/>
      <c r="AD20" s="398"/>
      <c r="AE20" s="175"/>
      <c r="AF20" s="175"/>
      <c r="AG20" s="174"/>
      <c r="AM20" s="399" t="str">
        <f>B27</f>
        <v>(Net Rupees Nineteen thousand Four hundred Seven only)</v>
      </c>
      <c r="AN20" s="400"/>
      <c r="AO20" s="400"/>
      <c r="AP20" s="400"/>
      <c r="AQ20" s="400"/>
      <c r="AR20" s="400"/>
      <c r="AS20" s="400"/>
      <c r="AT20" s="400"/>
      <c r="AU20" s="401"/>
      <c r="AV20" s="162"/>
      <c r="AW20" s="161"/>
      <c r="AX20" s="83"/>
      <c r="AY20" s="83"/>
      <c r="BD20" s="8"/>
      <c r="BE20" s="8"/>
    </row>
    <row r="21" spans="1:57" s="171" customFormat="1" ht="5.25" customHeight="1">
      <c r="A21" s="173"/>
      <c r="B21" s="176"/>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4"/>
      <c r="AM21" s="399"/>
      <c r="AN21" s="400"/>
      <c r="AO21" s="400"/>
      <c r="AP21" s="400"/>
      <c r="AQ21" s="400"/>
      <c r="AR21" s="400"/>
      <c r="AS21" s="400"/>
      <c r="AT21" s="400"/>
      <c r="AU21" s="401"/>
      <c r="AV21" s="162"/>
      <c r="AW21" s="161"/>
      <c r="AX21" s="83"/>
      <c r="AY21" s="83"/>
      <c r="BD21" s="8"/>
      <c r="BE21" s="8"/>
    </row>
    <row r="22" spans="1:57" s="171" customFormat="1" ht="12" customHeight="1">
      <c r="A22" s="173"/>
      <c r="B22" s="190" t="s">
        <v>177</v>
      </c>
      <c r="C22" s="432" t="s">
        <v>33</v>
      </c>
      <c r="D22" s="175"/>
      <c r="E22" s="189" t="s">
        <v>176</v>
      </c>
      <c r="F22" s="175"/>
      <c r="G22" s="175"/>
      <c r="H22" s="175"/>
      <c r="I22" s="175"/>
      <c r="J22" s="175"/>
      <c r="K22" s="432" t="s">
        <v>34</v>
      </c>
      <c r="L22" s="175"/>
      <c r="M22" s="178" t="s">
        <v>175</v>
      </c>
      <c r="N22" s="175"/>
      <c r="O22" s="175"/>
      <c r="P22" s="175"/>
      <c r="Q22" s="175"/>
      <c r="R22" s="175"/>
      <c r="S22" s="175"/>
      <c r="T22" s="175"/>
      <c r="U22" s="175"/>
      <c r="V22" s="175"/>
      <c r="W22" s="432">
        <v>8</v>
      </c>
      <c r="X22" s="175"/>
      <c r="Y22" s="420">
        <v>0</v>
      </c>
      <c r="Z22" s="421"/>
      <c r="AA22" s="175"/>
      <c r="AB22" s="420">
        <v>1</v>
      </c>
      <c r="AC22" s="424"/>
      <c r="AD22" s="421"/>
      <c r="AE22" s="175"/>
      <c r="AF22" s="420">
        <v>1</v>
      </c>
      <c r="AG22" s="441"/>
      <c r="AH22" s="175"/>
      <c r="AM22" s="402"/>
      <c r="AN22" s="403"/>
      <c r="AO22" s="403"/>
      <c r="AP22" s="403"/>
      <c r="AQ22" s="403"/>
      <c r="AR22" s="403"/>
      <c r="AS22" s="403"/>
      <c r="AT22" s="403"/>
      <c r="AU22" s="404"/>
      <c r="AV22" s="162"/>
      <c r="AW22" s="161"/>
      <c r="AX22" s="83"/>
      <c r="AY22" s="83"/>
      <c r="BD22" s="8"/>
      <c r="BE22" s="8"/>
    </row>
    <row r="23" spans="1:57" s="171" customFormat="1" ht="14.25" customHeight="1">
      <c r="A23" s="173"/>
      <c r="B23" s="190" t="s">
        <v>174</v>
      </c>
      <c r="C23" s="433"/>
      <c r="D23" s="175"/>
      <c r="E23" s="189" t="s">
        <v>173</v>
      </c>
      <c r="F23" s="175"/>
      <c r="G23" s="175"/>
      <c r="H23" s="175"/>
      <c r="I23" s="175"/>
      <c r="J23" s="175"/>
      <c r="K23" s="433"/>
      <c r="L23" s="175"/>
      <c r="M23" s="178" t="s">
        <v>172</v>
      </c>
      <c r="N23" s="175"/>
      <c r="O23" s="175"/>
      <c r="P23" s="175"/>
      <c r="Q23" s="175"/>
      <c r="R23" s="175"/>
      <c r="S23" s="175"/>
      <c r="T23" s="175"/>
      <c r="U23" s="175"/>
      <c r="V23" s="175"/>
      <c r="W23" s="433"/>
      <c r="X23" s="175"/>
      <c r="Y23" s="422"/>
      <c r="Z23" s="423"/>
      <c r="AA23" s="175"/>
      <c r="AB23" s="422"/>
      <c r="AC23" s="425"/>
      <c r="AD23" s="423"/>
      <c r="AE23" s="175"/>
      <c r="AF23" s="422"/>
      <c r="AG23" s="442"/>
      <c r="AH23" s="175"/>
      <c r="AM23" s="188" t="s">
        <v>171</v>
      </c>
      <c r="AN23" s="187"/>
      <c r="AO23" s="418"/>
      <c r="AP23" s="418"/>
      <c r="AQ23" s="418"/>
      <c r="AR23" s="418"/>
      <c r="AS23" s="418"/>
      <c r="AT23" s="186" t="s">
        <v>170</v>
      </c>
      <c r="AU23" s="167"/>
      <c r="AV23" s="162"/>
      <c r="AW23" s="161"/>
      <c r="AX23" s="83"/>
      <c r="AY23" s="83"/>
      <c r="BD23" s="8"/>
      <c r="BE23" s="8"/>
    </row>
    <row r="24" spans="1:57" s="171" customFormat="1" ht="15" customHeight="1">
      <c r="A24" s="173"/>
      <c r="B24" s="176"/>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4"/>
      <c r="AM24" s="426" t="str">
        <f>E10&amp;", "&amp;S10</f>
        <v>District Forest Officer, Srikakulam</v>
      </c>
      <c r="AN24" s="427"/>
      <c r="AO24" s="428"/>
      <c r="AP24" s="428"/>
      <c r="AQ24" s="428"/>
      <c r="AR24" s="168" t="s">
        <v>169</v>
      </c>
      <c r="AS24" s="168"/>
      <c r="AT24" s="168"/>
      <c r="AU24" s="167"/>
      <c r="AV24" s="162"/>
      <c r="AW24" s="161"/>
      <c r="AX24" s="83"/>
      <c r="AY24" s="83"/>
      <c r="BD24" s="8"/>
      <c r="BE24" s="8"/>
    </row>
    <row r="25" spans="1:57" s="171" customFormat="1" ht="15" customHeight="1">
      <c r="A25" s="173"/>
      <c r="B25" s="185" t="s">
        <v>168</v>
      </c>
      <c r="C25" s="429">
        <f>'FBF Calculation Sheet'!C52</f>
        <v>19407</v>
      </c>
      <c r="D25" s="429"/>
      <c r="E25" s="429"/>
      <c r="F25" s="429"/>
      <c r="G25" s="429"/>
      <c r="H25" s="175"/>
      <c r="I25" s="430" t="s">
        <v>167</v>
      </c>
      <c r="J25" s="430"/>
      <c r="K25" s="430"/>
      <c r="L25" s="430"/>
      <c r="M25" s="430"/>
      <c r="N25" s="175"/>
      <c r="O25" s="429">
        <v>0</v>
      </c>
      <c r="P25" s="429"/>
      <c r="Q25" s="429"/>
      <c r="R25" s="429"/>
      <c r="S25" s="429"/>
      <c r="T25" s="175"/>
      <c r="U25" s="430" t="s">
        <v>166</v>
      </c>
      <c r="V25" s="430"/>
      <c r="W25" s="430"/>
      <c r="X25" s="175"/>
      <c r="Y25" s="429">
        <f>C25</f>
        <v>19407</v>
      </c>
      <c r="Z25" s="429"/>
      <c r="AA25" s="429"/>
      <c r="AB25" s="429"/>
      <c r="AC25" s="429"/>
      <c r="AD25" s="429"/>
      <c r="AE25" s="429"/>
      <c r="AF25" s="429"/>
      <c r="AG25" s="431"/>
      <c r="AM25" s="176" t="s">
        <v>165</v>
      </c>
      <c r="AN25" s="168"/>
      <c r="AO25" s="168"/>
      <c r="AP25" s="168"/>
      <c r="AQ25" s="168"/>
      <c r="AR25" s="168"/>
      <c r="AS25" s="175"/>
      <c r="AT25" s="168"/>
      <c r="AU25" s="167"/>
      <c r="AV25" s="162"/>
      <c r="AW25" s="161"/>
      <c r="AX25" s="83"/>
      <c r="AY25" s="83"/>
      <c r="BD25" s="8"/>
      <c r="BE25" s="8"/>
    </row>
    <row r="26" spans="1:57" s="171" customFormat="1" ht="12" customHeight="1">
      <c r="A26" s="173"/>
      <c r="B26" s="185"/>
      <c r="C26" s="183"/>
      <c r="D26" s="183"/>
      <c r="E26" s="183"/>
      <c r="F26" s="183"/>
      <c r="G26" s="183"/>
      <c r="H26" s="175"/>
      <c r="I26" s="184"/>
      <c r="J26" s="184"/>
      <c r="K26" s="184"/>
      <c r="L26" s="184"/>
      <c r="M26" s="184"/>
      <c r="N26" s="175"/>
      <c r="O26" s="183"/>
      <c r="P26" s="183"/>
      <c r="Q26" s="183"/>
      <c r="R26" s="183"/>
      <c r="S26" s="183"/>
      <c r="T26" s="175"/>
      <c r="U26" s="184"/>
      <c r="V26" s="184"/>
      <c r="W26" s="184"/>
      <c r="X26" s="175"/>
      <c r="Y26" s="183"/>
      <c r="Z26" s="183"/>
      <c r="AA26" s="183"/>
      <c r="AB26" s="183"/>
      <c r="AC26" s="183"/>
      <c r="AD26" s="183"/>
      <c r="AE26" s="183"/>
      <c r="AF26" s="183"/>
      <c r="AG26" s="182"/>
      <c r="AM26" s="176"/>
      <c r="AN26" s="168"/>
      <c r="AO26" s="168"/>
      <c r="AP26" s="168"/>
      <c r="AQ26" s="168"/>
      <c r="AR26" s="168"/>
      <c r="AS26" s="175"/>
      <c r="AT26" s="168"/>
      <c r="AU26" s="167"/>
      <c r="AV26" s="162"/>
      <c r="AW26" s="161"/>
      <c r="AX26" s="83"/>
      <c r="AY26" s="83"/>
      <c r="BD26" s="8"/>
      <c r="BE26" s="8"/>
    </row>
    <row r="27" spans="1:57" s="171" customFormat="1" ht="12" customHeight="1">
      <c r="A27" s="173"/>
      <c r="B27" s="399" t="str">
        <f>"(Net Rupees "&amp;B116&amp;")"</f>
        <v>(Net Rupees Nineteen thousand Four hundred Seven only)</v>
      </c>
      <c r="C27" s="434"/>
      <c r="D27" s="434"/>
      <c r="E27" s="434"/>
      <c r="F27" s="434"/>
      <c r="G27" s="434"/>
      <c r="H27" s="434"/>
      <c r="I27" s="434"/>
      <c r="J27" s="434"/>
      <c r="K27" s="434"/>
      <c r="L27" s="434"/>
      <c r="M27" s="434"/>
      <c r="N27" s="434"/>
      <c r="O27" s="434"/>
      <c r="P27" s="434"/>
      <c r="Q27" s="434"/>
      <c r="R27" s="434"/>
      <c r="S27" s="434"/>
      <c r="T27" s="434"/>
      <c r="U27" s="434"/>
      <c r="V27" s="434"/>
      <c r="W27" s="434"/>
      <c r="X27" s="434"/>
      <c r="Y27" s="434"/>
      <c r="Z27" s="434"/>
      <c r="AA27" s="434"/>
      <c r="AB27" s="434"/>
      <c r="AC27" s="434"/>
      <c r="AD27" s="434"/>
      <c r="AE27" s="434"/>
      <c r="AF27" s="434"/>
      <c r="AG27" s="435"/>
      <c r="AM27" s="176"/>
      <c r="AN27" s="168"/>
      <c r="AO27" s="168"/>
      <c r="AP27" s="168"/>
      <c r="AQ27" s="168"/>
      <c r="AR27" s="168"/>
      <c r="AS27" s="175"/>
      <c r="AT27" s="168"/>
      <c r="AU27" s="167"/>
      <c r="AV27" s="162"/>
      <c r="AW27" s="161"/>
      <c r="AX27" s="83"/>
      <c r="AY27" s="83"/>
      <c r="BD27" s="8"/>
      <c r="BE27" s="8"/>
    </row>
    <row r="28" spans="1:57" s="171" customFormat="1" ht="17.25" customHeight="1">
      <c r="A28" s="173"/>
      <c r="B28" s="436"/>
      <c r="C28" s="437"/>
      <c r="D28" s="437"/>
      <c r="E28" s="437"/>
      <c r="F28" s="437"/>
      <c r="G28" s="437"/>
      <c r="H28" s="437"/>
      <c r="I28" s="437"/>
      <c r="J28" s="437"/>
      <c r="K28" s="437"/>
      <c r="L28" s="437"/>
      <c r="M28" s="437"/>
      <c r="N28" s="437"/>
      <c r="O28" s="437"/>
      <c r="P28" s="437"/>
      <c r="Q28" s="437"/>
      <c r="R28" s="437"/>
      <c r="S28" s="437"/>
      <c r="T28" s="437"/>
      <c r="U28" s="437"/>
      <c r="V28" s="437"/>
      <c r="W28" s="437"/>
      <c r="X28" s="437"/>
      <c r="Y28" s="437"/>
      <c r="Z28" s="437"/>
      <c r="AA28" s="437"/>
      <c r="AB28" s="437"/>
      <c r="AC28" s="437"/>
      <c r="AD28" s="437"/>
      <c r="AE28" s="437"/>
      <c r="AF28" s="437"/>
      <c r="AG28" s="438"/>
      <c r="AM28" s="169" t="s">
        <v>154</v>
      </c>
      <c r="AN28" s="168"/>
      <c r="AO28" s="168"/>
      <c r="AP28" s="168"/>
      <c r="AQ28" s="168"/>
      <c r="AR28" s="168"/>
      <c r="AS28" s="168" t="s">
        <v>164</v>
      </c>
      <c r="AT28" s="168"/>
      <c r="AU28" s="167"/>
      <c r="AV28" s="162"/>
      <c r="AW28" s="161"/>
      <c r="AX28" s="83"/>
      <c r="AY28" s="83"/>
      <c r="BD28" s="8"/>
      <c r="BE28" s="8"/>
    </row>
    <row r="29" spans="1:57" s="171" customFormat="1" ht="18" customHeight="1">
      <c r="A29" s="173"/>
      <c r="B29" s="181" t="s">
        <v>163</v>
      </c>
      <c r="C29" s="175"/>
      <c r="D29" s="175"/>
      <c r="E29" s="444"/>
      <c r="F29" s="445"/>
      <c r="G29" s="445"/>
      <c r="H29" s="445"/>
      <c r="I29" s="445"/>
      <c r="J29" s="445"/>
      <c r="K29" s="445"/>
      <c r="L29" s="445"/>
      <c r="M29" s="445"/>
      <c r="N29" s="175"/>
      <c r="O29" s="180" t="s">
        <v>162</v>
      </c>
      <c r="P29" s="175"/>
      <c r="Q29" s="175"/>
      <c r="R29" s="175"/>
      <c r="S29" s="175"/>
      <c r="T29" s="175"/>
      <c r="U29" s="439"/>
      <c r="V29" s="439"/>
      <c r="W29" s="439"/>
      <c r="X29" s="439"/>
      <c r="Y29" s="439"/>
      <c r="Z29" s="439"/>
      <c r="AA29" s="439"/>
      <c r="AB29" s="439"/>
      <c r="AC29" s="439"/>
      <c r="AD29" s="439"/>
      <c r="AE29" s="439"/>
      <c r="AF29" s="439"/>
      <c r="AG29" s="440"/>
      <c r="AM29" s="169" t="s">
        <v>161</v>
      </c>
      <c r="AN29" s="168"/>
      <c r="AO29" s="168"/>
      <c r="AP29" s="168"/>
      <c r="AQ29" s="168"/>
      <c r="AR29" s="168"/>
      <c r="AS29" s="168" t="s">
        <v>161</v>
      </c>
      <c r="AT29" s="168"/>
      <c r="AU29" s="167"/>
      <c r="AV29" s="162"/>
      <c r="AW29" s="161"/>
      <c r="AX29" s="83"/>
      <c r="AY29" s="83"/>
      <c r="AZ29" s="8"/>
      <c r="BA29" s="8"/>
      <c r="BB29" s="8"/>
      <c r="BC29" s="8"/>
      <c r="BD29" s="8"/>
      <c r="BE29" s="8"/>
    </row>
    <row r="30" spans="1:57" s="171" customFormat="1" ht="15" customHeight="1">
      <c r="A30" s="173"/>
      <c r="B30" s="176" t="s">
        <v>160</v>
      </c>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4"/>
      <c r="AM30" s="169"/>
      <c r="AN30" s="168"/>
      <c r="AO30" s="168"/>
      <c r="AP30" s="168"/>
      <c r="AQ30" s="168"/>
      <c r="AR30" s="168"/>
      <c r="AS30" s="168"/>
      <c r="AT30" s="168"/>
      <c r="AU30" s="167"/>
      <c r="AV30" s="162"/>
      <c r="AW30" s="161"/>
      <c r="AX30" s="83"/>
      <c r="AY30" s="83"/>
      <c r="AZ30" s="8"/>
      <c r="BA30" s="8"/>
      <c r="BB30" s="8"/>
      <c r="BC30" s="8"/>
      <c r="BD30" s="8"/>
      <c r="BE30" s="8"/>
    </row>
    <row r="31" spans="1:57" s="171" customFormat="1" ht="20.25" customHeight="1">
      <c r="A31" s="173"/>
      <c r="B31" s="176"/>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4"/>
      <c r="AM31" s="169"/>
      <c r="AN31" s="168"/>
      <c r="AO31" s="168"/>
      <c r="AP31" s="168"/>
      <c r="AQ31" s="168"/>
      <c r="AR31" s="168"/>
      <c r="AS31" s="168"/>
      <c r="AT31" s="168"/>
      <c r="AU31" s="167"/>
      <c r="AV31" s="162"/>
      <c r="AW31" s="161"/>
      <c r="AX31" s="83"/>
      <c r="AY31" s="83"/>
      <c r="AZ31" s="8"/>
      <c r="BA31" s="8"/>
      <c r="BB31" s="8"/>
      <c r="BC31" s="8"/>
      <c r="BD31" s="8"/>
      <c r="BE31" s="8"/>
    </row>
    <row r="32" spans="1:57" s="171" customFormat="1" ht="13.5" customHeight="1">
      <c r="A32" s="173"/>
      <c r="B32" s="176"/>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4"/>
      <c r="AM32" s="412" t="s">
        <v>152</v>
      </c>
      <c r="AN32" s="396"/>
      <c r="AO32" s="168"/>
      <c r="AP32" s="168"/>
      <c r="AQ32" s="168"/>
      <c r="AR32" s="168"/>
      <c r="AS32" s="168"/>
      <c r="AT32" s="168"/>
      <c r="AU32" s="167"/>
      <c r="AV32" s="162"/>
      <c r="AW32" s="161"/>
      <c r="AX32" s="83"/>
      <c r="AY32" s="83"/>
      <c r="AZ32" s="8"/>
      <c r="BA32" s="8"/>
      <c r="BB32" s="8"/>
      <c r="BC32" s="8"/>
      <c r="BD32" s="8"/>
      <c r="BE32" s="8"/>
    </row>
    <row r="33" spans="1:57" s="171" customFormat="1" ht="20.25" customHeight="1">
      <c r="A33" s="173"/>
      <c r="B33" s="176" t="s">
        <v>159</v>
      </c>
      <c r="C33" s="175"/>
      <c r="D33" s="175"/>
      <c r="E33" s="175"/>
      <c r="F33" s="175"/>
      <c r="G33" s="178" t="s">
        <v>158</v>
      </c>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4"/>
      <c r="AM33" s="169"/>
      <c r="AN33" s="168"/>
      <c r="AO33" s="168"/>
      <c r="AP33" s="168"/>
      <c r="AQ33" s="168"/>
      <c r="AR33" s="168"/>
      <c r="AS33" s="168"/>
      <c r="AT33" s="168"/>
      <c r="AU33" s="167"/>
      <c r="AV33" s="162"/>
      <c r="AW33" s="161"/>
      <c r="AX33" s="83"/>
      <c r="AY33" s="83"/>
      <c r="AZ33" s="8"/>
      <c r="BA33" s="177"/>
      <c r="BB33" s="8"/>
      <c r="BC33" s="8"/>
      <c r="BD33" s="8"/>
      <c r="BE33" s="8"/>
    </row>
    <row r="34" spans="1:57" s="171" customFormat="1" ht="20.25" customHeight="1">
      <c r="A34" s="173"/>
      <c r="B34" s="176" t="s">
        <v>157</v>
      </c>
      <c r="C34" s="175"/>
      <c r="D34" s="175"/>
      <c r="E34" s="175"/>
      <c r="F34" s="175"/>
      <c r="G34" s="178" t="s">
        <v>156</v>
      </c>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4"/>
      <c r="AM34" s="169"/>
      <c r="AN34" s="168"/>
      <c r="AO34" s="168"/>
      <c r="AP34" s="168"/>
      <c r="AQ34" s="168"/>
      <c r="AR34" s="168"/>
      <c r="AS34" s="168"/>
      <c r="AT34" s="168"/>
      <c r="AU34" s="167"/>
      <c r="AV34" s="162"/>
      <c r="AW34" s="161"/>
      <c r="AX34" s="83"/>
      <c r="AY34" s="83"/>
      <c r="AZ34" s="8"/>
      <c r="BA34" s="177"/>
      <c r="BB34" s="8"/>
      <c r="BC34" s="8"/>
      <c r="BD34" s="8"/>
      <c r="BE34" s="8"/>
    </row>
    <row r="35" spans="1:57" s="171" customFormat="1" ht="11.25" hidden="1" customHeight="1">
      <c r="A35" s="173"/>
      <c r="B35" s="176"/>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4"/>
      <c r="AM35" s="169"/>
      <c r="AN35" s="168"/>
      <c r="AO35" s="168"/>
      <c r="AP35" s="168"/>
      <c r="AQ35" s="168"/>
      <c r="AR35" s="168"/>
      <c r="AS35" s="168"/>
      <c r="AT35" s="168"/>
      <c r="AU35" s="167"/>
      <c r="AV35" s="162"/>
      <c r="AW35" s="161"/>
      <c r="AX35" s="83"/>
      <c r="AY35" s="83"/>
      <c r="AZ35" s="8"/>
      <c r="BA35" s="8"/>
      <c r="BB35" s="8"/>
      <c r="BC35" s="8"/>
      <c r="BD35" s="8"/>
      <c r="BE35" s="8"/>
    </row>
    <row r="36" spans="1:57" s="171" customFormat="1" ht="11.25" customHeight="1">
      <c r="A36" s="173"/>
      <c r="B36" s="176"/>
      <c r="C36" s="175"/>
      <c r="D36" s="175"/>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4"/>
      <c r="AM36" s="169" t="s">
        <v>155</v>
      </c>
      <c r="AN36" s="168"/>
      <c r="AO36" s="168"/>
      <c r="AP36" s="168"/>
      <c r="AQ36" s="168"/>
      <c r="AR36" s="168"/>
      <c r="AS36" s="168" t="s">
        <v>154</v>
      </c>
      <c r="AT36" s="168"/>
      <c r="AU36" s="167"/>
      <c r="AV36" s="162"/>
      <c r="AW36" s="161"/>
      <c r="AX36" s="83"/>
      <c r="AY36" s="83"/>
      <c r="AZ36" s="8"/>
      <c r="BA36" s="8"/>
      <c r="BB36" s="8"/>
      <c r="BC36" s="8"/>
      <c r="BD36" s="8"/>
      <c r="BE36" s="8"/>
    </row>
    <row r="37" spans="1:57" s="171" customFormat="1" ht="11.25" customHeight="1">
      <c r="A37" s="173"/>
      <c r="B37" s="176"/>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4"/>
      <c r="AM37" s="169"/>
      <c r="AN37" s="168"/>
      <c r="AO37" s="168"/>
      <c r="AP37" s="168"/>
      <c r="AQ37" s="168"/>
      <c r="AR37" s="168"/>
      <c r="AS37" s="168" t="s">
        <v>153</v>
      </c>
      <c r="AT37" s="168"/>
      <c r="AU37" s="167"/>
      <c r="AV37" s="162"/>
      <c r="AW37" s="161"/>
      <c r="AX37" s="83"/>
      <c r="AY37" s="83"/>
      <c r="AZ37" s="8"/>
      <c r="BA37" s="8"/>
      <c r="BB37" s="8"/>
      <c r="BC37" s="8"/>
      <c r="BD37" s="8"/>
      <c r="BE37" s="8"/>
    </row>
    <row r="38" spans="1:57" s="171" customFormat="1" ht="20.25" customHeight="1">
      <c r="A38" s="173"/>
      <c r="B38" s="176" t="s">
        <v>150</v>
      </c>
      <c r="C38" s="175"/>
      <c r="D38" s="175"/>
      <c r="E38" s="175"/>
      <c r="F38" s="175"/>
      <c r="G38" s="175"/>
      <c r="H38" s="175"/>
      <c r="I38" s="397" t="s">
        <v>152</v>
      </c>
      <c r="J38" s="397"/>
      <c r="K38" s="397"/>
      <c r="L38" s="397"/>
      <c r="M38" s="397"/>
      <c r="N38" s="397"/>
      <c r="O38" s="397"/>
      <c r="P38" s="175"/>
      <c r="Q38" s="175"/>
      <c r="R38" s="175"/>
      <c r="S38" s="175"/>
      <c r="T38" s="175"/>
      <c r="U38" s="175"/>
      <c r="V38" s="175"/>
      <c r="W38" s="397" t="s">
        <v>151</v>
      </c>
      <c r="X38" s="397"/>
      <c r="Y38" s="397"/>
      <c r="Z38" s="397"/>
      <c r="AA38" s="397"/>
      <c r="AB38" s="397"/>
      <c r="AC38" s="397"/>
      <c r="AD38" s="397"/>
      <c r="AE38" s="397"/>
      <c r="AF38" s="397"/>
      <c r="AG38" s="443"/>
      <c r="AM38" s="176"/>
      <c r="AN38" s="175"/>
      <c r="AO38" s="175"/>
      <c r="AP38" s="175"/>
      <c r="AQ38" s="175"/>
      <c r="AR38" s="175"/>
      <c r="AS38" s="175"/>
      <c r="AT38" s="175"/>
      <c r="AU38" s="174"/>
      <c r="AV38" s="173"/>
      <c r="AW38" s="172"/>
      <c r="AZ38" s="8"/>
      <c r="BA38" s="8"/>
      <c r="BB38" s="8"/>
      <c r="BC38" s="8"/>
      <c r="BD38" s="8"/>
      <c r="BE38" s="8"/>
    </row>
    <row r="39" spans="1:57">
      <c r="B39" s="169"/>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7"/>
      <c r="AM39" s="169"/>
      <c r="AN39" s="168"/>
      <c r="AO39" s="168"/>
      <c r="AP39" s="168"/>
      <c r="AQ39" s="168"/>
      <c r="AR39" s="168"/>
      <c r="AS39" s="168"/>
      <c r="AT39" s="168"/>
      <c r="AU39" s="167"/>
    </row>
    <row r="40" spans="1:57">
      <c r="B40" s="169"/>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7"/>
      <c r="AM40" s="169"/>
      <c r="AN40" s="168"/>
      <c r="AO40" s="168"/>
      <c r="AP40" s="168"/>
      <c r="AQ40" s="168"/>
      <c r="AR40" s="168"/>
      <c r="AS40" s="168"/>
      <c r="AT40" s="168"/>
      <c r="AU40" s="167"/>
    </row>
    <row r="41" spans="1:57">
      <c r="B41" s="169"/>
      <c r="C41" s="168"/>
      <c r="D41" s="168"/>
      <c r="E41" s="168"/>
      <c r="F41" s="168"/>
      <c r="G41" s="398" t="s">
        <v>150</v>
      </c>
      <c r="H41" s="398"/>
      <c r="I41" s="398"/>
      <c r="J41" s="398"/>
      <c r="K41" s="398"/>
      <c r="L41" s="398"/>
      <c r="M41" s="398"/>
      <c r="N41" s="398"/>
      <c r="O41" s="398"/>
      <c r="P41" s="398"/>
      <c r="Q41" s="398"/>
      <c r="R41" s="398"/>
      <c r="S41" s="168"/>
      <c r="T41" s="168"/>
      <c r="U41" s="168"/>
      <c r="V41" s="168"/>
      <c r="W41" s="168"/>
      <c r="X41" s="168"/>
      <c r="Y41" s="168"/>
      <c r="Z41" s="168"/>
      <c r="AA41" s="168"/>
      <c r="AB41" s="168"/>
      <c r="AC41" s="168"/>
      <c r="AD41" s="168"/>
      <c r="AE41" s="168"/>
      <c r="AF41" s="168"/>
      <c r="AG41" s="167"/>
      <c r="AM41" s="169"/>
      <c r="AN41" s="168"/>
      <c r="AO41" s="168"/>
      <c r="AP41" s="168"/>
      <c r="AQ41" s="168"/>
      <c r="AR41" s="168"/>
      <c r="AS41" s="168"/>
      <c r="AT41" s="168"/>
      <c r="AU41" s="167"/>
    </row>
    <row r="42" spans="1:57">
      <c r="B42" s="169"/>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7"/>
      <c r="AM42" s="169"/>
      <c r="AN42" s="168"/>
      <c r="AO42" s="168"/>
      <c r="AP42" s="168"/>
      <c r="AQ42" s="168"/>
      <c r="AR42" s="168"/>
      <c r="AS42" s="168"/>
      <c r="AT42" s="168"/>
      <c r="AU42" s="167"/>
    </row>
    <row r="43" spans="1:57">
      <c r="B43" s="169"/>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7"/>
      <c r="AM43" s="169"/>
      <c r="AN43" s="168"/>
      <c r="AO43" s="168"/>
      <c r="AP43" s="168"/>
      <c r="AQ43" s="168"/>
      <c r="AR43" s="168"/>
      <c r="AS43" s="168"/>
      <c r="AT43" s="168"/>
      <c r="AU43" s="167"/>
      <c r="BA43" s="80" t="str">
        <f>Data!$D$23</f>
        <v>03120402003</v>
      </c>
    </row>
    <row r="44" spans="1:57">
      <c r="B44" s="169"/>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7"/>
      <c r="AM44" s="169"/>
      <c r="AN44" s="168"/>
      <c r="AO44" s="168"/>
      <c r="AP44" s="168"/>
      <c r="AQ44" s="168"/>
      <c r="AR44" s="168"/>
      <c r="AS44" s="168"/>
      <c r="AT44" s="168"/>
      <c r="AU44" s="167"/>
      <c r="AZ44" s="8" t="str">
        <f>LEFT(BA43,4)</f>
        <v>0312</v>
      </c>
    </row>
    <row r="45" spans="1:57" ht="13.5" thickBot="1">
      <c r="B45" s="166"/>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4"/>
      <c r="AM45" s="166"/>
      <c r="AN45" s="165"/>
      <c r="AO45" s="165"/>
      <c r="AP45" s="165"/>
      <c r="AQ45" s="165"/>
      <c r="AR45" s="165"/>
      <c r="AS45" s="165"/>
      <c r="AT45" s="165"/>
      <c r="AU45" s="164"/>
      <c r="AZ45" s="8" t="str">
        <f>LEFT(AZ44,1)</f>
        <v>0</v>
      </c>
      <c r="BA45" s="8" t="str">
        <f>RIGHT(LEFT(AZ44,2),1)</f>
        <v>3</v>
      </c>
      <c r="BB45" s="8" t="str">
        <f>LEFT(RIGHT(AZ44,2),1)</f>
        <v>1</v>
      </c>
      <c r="BC45" s="8" t="str">
        <f>RIGHT(RIGHT(AZ44,2),1)</f>
        <v>2</v>
      </c>
    </row>
    <row r="46" spans="1:57" s="162" customFormat="1" ht="27" customHeight="1">
      <c r="AW46" s="161"/>
      <c r="AZ46" s="163"/>
      <c r="BA46" s="163">
        <v>2406010010003010</v>
      </c>
      <c r="BB46" s="163"/>
      <c r="BC46" s="163"/>
      <c r="BD46" s="163"/>
      <c r="BE46" s="163"/>
    </row>
    <row r="47" spans="1:57" hidden="1"/>
    <row r="48" spans="1:57" hidden="1">
      <c r="BA48" s="8" t="str">
        <f>LEFT(BA46,9)</f>
        <v>240601001</v>
      </c>
    </row>
    <row r="49" spans="52:55" s="83" customFormat="1" hidden="1">
      <c r="AZ49" s="8"/>
      <c r="BA49" s="8"/>
      <c r="BB49" s="8"/>
      <c r="BC49" s="8"/>
    </row>
    <row r="50" spans="52:55" s="83" customFormat="1" hidden="1">
      <c r="AZ50" s="8" t="str">
        <f>RIGHT(BA48,3)</f>
        <v>001</v>
      </c>
      <c r="BA50" s="8" t="str">
        <f>RIGHT(BA48,3)</f>
        <v>001</v>
      </c>
      <c r="BB50" s="8" t="str">
        <f>RIGHT(BA48,3)</f>
        <v>001</v>
      </c>
      <c r="BC50" s="8"/>
    </row>
    <row r="51" spans="52:55" s="83" customFormat="1" hidden="1">
      <c r="AZ51" s="8"/>
      <c r="BA51" s="8"/>
      <c r="BB51" s="8"/>
      <c r="BC51" s="8"/>
    </row>
    <row r="52" spans="52:55" s="83" customFormat="1" hidden="1">
      <c r="AZ52" s="8" t="str">
        <f>LEFT(AZ50,1)</f>
        <v>0</v>
      </c>
      <c r="BA52" s="8" t="str">
        <f>LEFT(RIGHT(BA50,2),1)</f>
        <v>0</v>
      </c>
      <c r="BB52" s="8">
        <f>RIGHT(BB50,1)*1</f>
        <v>1</v>
      </c>
      <c r="BC52" s="8"/>
    </row>
    <row r="53" spans="52:55" s="83" customFormat="1" hidden="1">
      <c r="AZ53" s="8"/>
      <c r="BA53" s="8"/>
      <c r="BB53" s="8"/>
      <c r="BC53" s="81" t="s">
        <v>117</v>
      </c>
    </row>
    <row r="54" spans="52:55" s="83" customFormat="1" hidden="1">
      <c r="AZ54" s="8"/>
      <c r="BA54" s="8" t="str">
        <f>LEFT(BA48,6)</f>
        <v>240601</v>
      </c>
      <c r="BB54" s="8"/>
      <c r="BC54" s="8"/>
    </row>
    <row r="55" spans="52:55" s="83" customFormat="1" hidden="1">
      <c r="AZ55" s="8"/>
      <c r="BA55" s="8"/>
      <c r="BB55" s="8"/>
      <c r="BC55" s="8"/>
    </row>
    <row r="56" spans="52:55" s="83" customFormat="1" hidden="1">
      <c r="AZ56" s="8" t="str">
        <f>LEFT(RIGHT(BA54,2),1)</f>
        <v>0</v>
      </c>
      <c r="BA56" s="8" t="str">
        <f>RIGHT(RIGHT(BA54,2),1)</f>
        <v>1</v>
      </c>
      <c r="BB56" s="8"/>
      <c r="BC56" s="8"/>
    </row>
    <row r="57" spans="52:55" s="83" customFormat="1" hidden="1">
      <c r="AZ57" s="8"/>
      <c r="BA57" s="8"/>
      <c r="BB57" s="8"/>
      <c r="BC57" s="8"/>
    </row>
    <row r="58" spans="52:55" s="83" customFormat="1" hidden="1">
      <c r="AZ58" s="8"/>
      <c r="BA58" s="8"/>
      <c r="BB58" s="8"/>
      <c r="BC58" s="8"/>
    </row>
    <row r="59" spans="52:55" s="83" customFormat="1" hidden="1">
      <c r="AZ59" s="8"/>
      <c r="BA59" s="8"/>
      <c r="BB59" s="8"/>
      <c r="BC59" s="8"/>
    </row>
    <row r="60" spans="52:55" s="83" customFormat="1" hidden="1">
      <c r="AZ60" s="8"/>
      <c r="BA60" s="8"/>
      <c r="BB60" s="8"/>
      <c r="BC60" s="8"/>
    </row>
    <row r="61" spans="52:55" s="83" customFormat="1" hidden="1">
      <c r="AZ61" s="8"/>
      <c r="BA61" s="8"/>
      <c r="BB61" s="8"/>
      <c r="BC61" s="8"/>
    </row>
    <row r="62" spans="52:55" s="83" customFormat="1" hidden="1">
      <c r="AZ62" s="8"/>
      <c r="BA62" s="8"/>
      <c r="BB62" s="8"/>
      <c r="BC62" s="8"/>
    </row>
    <row r="63" spans="52:55" s="83" customFormat="1" hidden="1">
      <c r="AZ63" s="8"/>
      <c r="BA63" s="8"/>
      <c r="BB63" s="8"/>
      <c r="BC63" s="8"/>
    </row>
    <row r="64" spans="52:55" s="83" customFormat="1" hidden="1">
      <c r="AZ64" s="8"/>
      <c r="BA64" s="8"/>
      <c r="BB64" s="8"/>
      <c r="BC64" s="8"/>
    </row>
    <row r="65" hidden="1"/>
    <row r="66" hidden="1"/>
    <row r="67" hidden="1"/>
    <row r="68" hidden="1"/>
    <row r="69" hidden="1"/>
    <row r="70" hidden="1"/>
    <row r="71" hidden="1"/>
    <row r="72" hidden="1"/>
    <row r="73" hidden="1"/>
    <row r="74" hidden="1"/>
    <row r="75" hidden="1"/>
    <row r="76" hidden="1"/>
    <row r="77" hidden="1"/>
    <row r="78" hidden="1"/>
    <row r="79" hidden="1"/>
    <row r="80" hidden="1"/>
    <row r="81" spans="52:53" s="83" customFormat="1" hidden="1">
      <c r="AZ81" s="8"/>
      <c r="BA81" s="8"/>
    </row>
    <row r="82" spans="52:53" s="83" customFormat="1" hidden="1">
      <c r="AZ82" s="8"/>
      <c r="BA82" s="8"/>
    </row>
    <row r="83" spans="52:53" s="83" customFormat="1" hidden="1">
      <c r="AZ83" s="8"/>
      <c r="BA83" s="8"/>
    </row>
    <row r="84" spans="52:53" s="83" customFormat="1" hidden="1">
      <c r="AZ84" s="8"/>
      <c r="BA84" s="8"/>
    </row>
    <row r="85" spans="52:53" s="83" customFormat="1" hidden="1">
      <c r="AZ85" s="8"/>
      <c r="BA85" s="8"/>
    </row>
    <row r="86" spans="52:53" s="83" customFormat="1" hidden="1">
      <c r="AZ86" s="8"/>
      <c r="BA86" s="8"/>
    </row>
    <row r="87" spans="52:53" s="83" customFormat="1" hidden="1">
      <c r="AZ87" s="8"/>
      <c r="BA87" s="8"/>
    </row>
    <row r="88" spans="52:53" s="83" customFormat="1" hidden="1">
      <c r="AZ88" s="8"/>
      <c r="BA88" s="8"/>
    </row>
    <row r="89" spans="52:53" s="83" customFormat="1" hidden="1">
      <c r="AZ89" s="8"/>
      <c r="BA89" s="8"/>
    </row>
    <row r="90" spans="52:53" s="83" customFormat="1" hidden="1">
      <c r="AZ90" s="8"/>
      <c r="BA90" s="8"/>
    </row>
    <row r="91" spans="52:53" s="83" customFormat="1" hidden="1">
      <c r="AZ91" s="8"/>
      <c r="BA91" s="8"/>
    </row>
    <row r="92" spans="52:53" s="83" customFormat="1" hidden="1">
      <c r="AZ92" s="8"/>
      <c r="BA92" s="8"/>
    </row>
    <row r="93" spans="52:53" s="83" customFormat="1" hidden="1">
      <c r="AZ93" s="8"/>
      <c r="BA93" s="8"/>
    </row>
    <row r="94" spans="52:53" s="83" customFormat="1" hidden="1">
      <c r="AZ94" s="41"/>
      <c r="BA94" s="41"/>
    </row>
    <row r="95" spans="52:53" s="83" customFormat="1" hidden="1">
      <c r="AZ95" s="41"/>
      <c r="BA95" s="41"/>
    </row>
    <row r="96" spans="52:53" s="83" customFormat="1" hidden="1">
      <c r="AZ96" s="41"/>
      <c r="BA96" s="41"/>
    </row>
    <row r="97" spans="2:53" s="83" customFormat="1" hidden="1">
      <c r="AV97" s="162"/>
      <c r="AW97" s="161"/>
      <c r="AZ97" s="41"/>
      <c r="BA97" s="41"/>
    </row>
    <row r="98" spans="2:53" s="83" customFormat="1" hidden="1">
      <c r="AV98" s="162"/>
      <c r="AW98" s="161"/>
      <c r="AZ98" s="41"/>
      <c r="BA98" s="41"/>
    </row>
    <row r="99" spans="2:53" s="83" customFormat="1" hidden="1">
      <c r="AV99" s="162"/>
      <c r="AW99" s="161"/>
      <c r="AZ99" s="41"/>
      <c r="BA99" s="41"/>
    </row>
    <row r="100" spans="2:53" s="83" customFormat="1" hidden="1">
      <c r="AV100" s="162"/>
      <c r="AW100" s="161"/>
      <c r="AZ100" s="41"/>
      <c r="BA100" s="41"/>
    </row>
    <row r="101" spans="2:53" s="83" customFormat="1" hidden="1">
      <c r="AV101" s="162"/>
      <c r="AW101" s="161"/>
      <c r="AZ101" s="41"/>
      <c r="BA101" s="41"/>
    </row>
    <row r="102" spans="2:53" s="83" customFormat="1" hidden="1">
      <c r="AV102" s="162"/>
      <c r="AW102" s="161"/>
      <c r="AZ102" s="41"/>
      <c r="BA102" s="41"/>
    </row>
    <row r="103" spans="2:53" s="83" customFormat="1" hidden="1">
      <c r="AV103" s="162"/>
      <c r="AW103" s="161"/>
      <c r="AZ103" s="41"/>
      <c r="BA103" s="41"/>
    </row>
    <row r="104" spans="2:53" s="83" customFormat="1" hidden="1">
      <c r="B104" s="151">
        <f>Y25</f>
        <v>19407</v>
      </c>
      <c r="C104" s="83">
        <f>(B104-B107)/1000</f>
        <v>19</v>
      </c>
      <c r="O104" s="83">
        <v>1</v>
      </c>
      <c r="P104" s="83" t="s">
        <v>39</v>
      </c>
      <c r="R104" s="41"/>
      <c r="AV104" s="162"/>
      <c r="AW104" s="161"/>
      <c r="AZ104" s="41"/>
      <c r="BA104" s="41"/>
    </row>
    <row r="105" spans="2:53" s="83" customFormat="1" hidden="1">
      <c r="B105" s="83">
        <f>(C104-B106)/100</f>
        <v>0</v>
      </c>
      <c r="C105" s="83">
        <f>B105</f>
        <v>0</v>
      </c>
      <c r="D105" s="83">
        <f>RIGHT(C105,2)*1</f>
        <v>0</v>
      </c>
      <c r="E105" s="83">
        <f>(C105-D105)/100</f>
        <v>0</v>
      </c>
      <c r="F105" s="83">
        <f>(D105-RIGHT(D105,1)*1)/10</f>
        <v>0</v>
      </c>
      <c r="G105" s="83">
        <f>RIGHT(C105,1)*1</f>
        <v>0</v>
      </c>
      <c r="H105" s="83" t="str">
        <f>IF(F105=O105,Q105,IF(F105=O106,Q106,IF(F105=O107,Q107,IF(F105=O108,Q108,IF(F105=O109,Q109,IF(F105=O110,Q110,IF(F105=O111,Q111,IF(F105=O112,Q112," "))))))))</f>
        <v xml:space="preserve"> </v>
      </c>
      <c r="I105" s="83" t="str">
        <f>IF(F105=1," ",IF(G105=O104,P104,IF(G105=O105,P105,IF(G105=O106,P106,IF(G105=O107,P107,IF(G105=O108,P108,IF(G105=O109,P109," ")))))))</f>
        <v xml:space="preserve"> </v>
      </c>
      <c r="J105" s="83" t="str">
        <f>IF(F105=1," ",IF(G105=O110,P110,IF(G105=O111,P111,IF(G105=O112,P112," "))))</f>
        <v xml:space="preserve"> </v>
      </c>
      <c r="K105" s="83" t="str">
        <f>IF(F105=0," ",IF(F105&gt;1," ",IF(G105=O105,P115,IF(G105=O106,P116,IF(G105=O107,P117,IF(G105=O108,P118,IF(G105=O109,P119,IF(G105=O110,P120," "))))))))</f>
        <v xml:space="preserve"> </v>
      </c>
      <c r="L105" s="83" t="str">
        <f>IF(F105=0," ",IF(F105&gt;1," ",IF(G105=O111,P121,IF(G105=O112,P122,IF(G105=O104,P114,IF(G105=0,P113," "))))))</f>
        <v xml:space="preserve"> </v>
      </c>
      <c r="M105" s="83" t="str">
        <f>IF(F105=0," ","lakh")</f>
        <v xml:space="preserve"> </v>
      </c>
      <c r="N105" s="83" t="str">
        <f>IF(G105=0," ",IF(F105&gt;0," ","lakh"))</f>
        <v xml:space="preserve"> </v>
      </c>
      <c r="O105" s="83">
        <v>2</v>
      </c>
      <c r="P105" s="83" t="s">
        <v>40</v>
      </c>
      <c r="Q105" s="83" t="s">
        <v>41</v>
      </c>
      <c r="R105" s="41"/>
      <c r="AV105" s="162"/>
      <c r="AW105" s="161"/>
      <c r="AZ105" s="41"/>
      <c r="BA105" s="41"/>
    </row>
    <row r="106" spans="2:53" s="83" customFormat="1" hidden="1">
      <c r="B106" s="83">
        <f>RIGHT(C104,2)*1</f>
        <v>19</v>
      </c>
      <c r="C106" s="83">
        <f>B106</f>
        <v>19</v>
      </c>
      <c r="D106" s="83">
        <f>RIGHT(C106,2)*1</f>
        <v>19</v>
      </c>
      <c r="E106" s="83">
        <f>(C106-D106)/100</f>
        <v>0</v>
      </c>
      <c r="F106" s="83">
        <f>(D106-RIGHT(D106,1)*1)/10</f>
        <v>1</v>
      </c>
      <c r="G106" s="83">
        <f>RIGHT(C106,1)*1</f>
        <v>9</v>
      </c>
      <c r="H106" s="83" t="str">
        <f>IF(F106=O105,Q105,IF(F106=O106,Q106,IF(F106=O107,Q107,IF(F106=O108,Q108,IF(F106=O109,Q109,IF(F106=O110,Q110,IF(F106=O111,Q111,IF(F106=O112,Q112," "))))))))</f>
        <v xml:space="preserve"> </v>
      </c>
      <c r="I106" s="83" t="str">
        <f>IF(F106=1," ",IF(G106=O104,P104,IF(G106=O105,P105,IF(G106=O106,P106,IF(G106=O107,P107,IF(G106=O108,P108,IF(G106=O109,P109," ")))))))</f>
        <v xml:space="preserve"> </v>
      </c>
      <c r="J106" s="83" t="str">
        <f>IF(F106=1," ",IF(G106=O110,P110,IF(G106=O111,P111,IF(G106=O112,P112," "))))</f>
        <v xml:space="preserve"> </v>
      </c>
      <c r="K106" s="83" t="str">
        <f>IF(F106=0," ",IF(F106&gt;1," ",IF(G106=O105,P115,IF(G106=O106,P116,IF(G106=O107,P117,IF(G106=O108,P118,IF(G106=O109,P119,IF(G106=O110,P120," "))))))))</f>
        <v xml:space="preserve"> </v>
      </c>
      <c r="L106" s="83" t="str">
        <f>IF(F106=0," ",IF(F106&gt;1," ",IF(G106=O111,P121,IF(G106=O112,P122,IF(G106=O104,P114,IF(G106=0,P113," "))))))</f>
        <v>Nineteen</v>
      </c>
      <c r="M106" s="83" t="str">
        <f>IF(F106=0," ","thousand")</f>
        <v>thousand</v>
      </c>
      <c r="N106" s="83" t="str">
        <f>IF(G106=0," ",IF(F106&gt;0," ","thousand"))</f>
        <v xml:space="preserve"> </v>
      </c>
      <c r="O106" s="83">
        <v>3</v>
      </c>
      <c r="P106" s="83" t="s">
        <v>42</v>
      </c>
      <c r="Q106" s="83" t="s">
        <v>43</v>
      </c>
      <c r="R106" s="41"/>
      <c r="AV106" s="162"/>
      <c r="AW106" s="161"/>
      <c r="AZ106" s="41"/>
      <c r="BA106" s="41"/>
    </row>
    <row r="107" spans="2:53" s="83" customFormat="1" hidden="1">
      <c r="B107" s="83">
        <f>RIGHT(B104,3)*1</f>
        <v>407</v>
      </c>
      <c r="C107" s="83">
        <f>B107</f>
        <v>407</v>
      </c>
      <c r="D107" s="83">
        <f>ROUND((C107-E108)/100,0)</f>
        <v>4</v>
      </c>
      <c r="I107" s="83" t="str">
        <f>IF(D107=0," ",IF(D107=O104,P104,IF(D107=O105,P105,IF(D107=O106,P106,IF(D107=O107,P107,IF(D107=O108,P108,IF(D107=O109,P109," ")))))))</f>
        <v>Four</v>
      </c>
      <c r="J107" s="83" t="str">
        <f>IF(D107=0," ",IF(D107=O110,P110,IF(D107=O111,P111,IF(D107=O112,P112," "))))</f>
        <v xml:space="preserve"> </v>
      </c>
      <c r="M107" s="83" t="str">
        <f>IF(D107=0," ","hundred")</f>
        <v>hundred</v>
      </c>
      <c r="O107" s="83">
        <v>4</v>
      </c>
      <c r="P107" s="83" t="s">
        <v>44</v>
      </c>
      <c r="Q107" s="83" t="s">
        <v>45</v>
      </c>
      <c r="R107" s="41"/>
      <c r="AV107" s="162"/>
      <c r="AW107" s="161"/>
      <c r="AZ107" s="41"/>
      <c r="BA107" s="41"/>
    </row>
    <row r="108" spans="2:53" s="83" customFormat="1" hidden="1">
      <c r="E108" s="83">
        <f>RIGHT(C107,2)*1</f>
        <v>7</v>
      </c>
      <c r="F108" s="83">
        <f>(E108-RIGHT(E108,1)*1)/10</f>
        <v>0</v>
      </c>
      <c r="G108" s="83">
        <f>RIGHT(C107,1)*1</f>
        <v>7</v>
      </c>
      <c r="H108" s="83" t="str">
        <f>IF(F108=O105,Q105,IF(F108=O106,Q106,IF(F108=O107,Q107,IF(F108=O108,Q108,IF(F108=O109,Q109,IF(F108=O110,Q110,IF(F108=O111,Q111,IF(F108=O112,Q112," "))))))))</f>
        <v xml:space="preserve"> </v>
      </c>
      <c r="I108" s="83" t="str">
        <f>IF(F108=1," ",IF(G108=O104,P104,IF(G108=O105,P105,IF(G108=O106,P106,IF(G108=O107,P107,IF(G108=O108,P108,IF(G108=O109,P109," ")))))))</f>
        <v xml:space="preserve"> </v>
      </c>
      <c r="J108" s="83" t="str">
        <f>IF(F108=1," ",IF(G108=O110,P110,IF(G108=O111,P111,IF(G108=O112,P112," "))))</f>
        <v>Seven</v>
      </c>
      <c r="K108" s="83" t="str">
        <f>IF(F108=0," ",IF(F108&gt;1," ",IF(G108=O105,P115,IF(G108=O106,P116,IF(G108=O107,P117,IF(G108=O108,P118,IF(G108=O109,P119,IF(G108=O110,P120," "))))))))</f>
        <v xml:space="preserve"> </v>
      </c>
      <c r="L108" s="83" t="str">
        <f>IF(F108=0," ",IF(F108&gt;1," ",IF(G108=O111,P121,IF(G108=O112,P122,IF(G108=O104,P114,IF(G108=0,P113," "))))))</f>
        <v xml:space="preserve"> </v>
      </c>
      <c r="O108" s="83">
        <v>5</v>
      </c>
      <c r="P108" s="83" t="s">
        <v>46</v>
      </c>
      <c r="Q108" s="83" t="s">
        <v>47</v>
      </c>
      <c r="R108" s="41"/>
      <c r="AV108" s="162"/>
      <c r="AW108" s="161"/>
      <c r="AZ108" s="41"/>
      <c r="BA108" s="41"/>
    </row>
    <row r="109" spans="2:53" s="83" customFormat="1" hidden="1">
      <c r="F109" s="83">
        <f>F108</f>
        <v>0</v>
      </c>
      <c r="G109" s="83">
        <f>G108</f>
        <v>7</v>
      </c>
      <c r="O109" s="83">
        <v>6</v>
      </c>
      <c r="P109" s="83" t="s">
        <v>48</v>
      </c>
      <c r="Q109" s="83" t="s">
        <v>49</v>
      </c>
      <c r="R109" s="41"/>
      <c r="AV109" s="162"/>
      <c r="AW109" s="161"/>
      <c r="AZ109" s="41"/>
      <c r="BA109" s="41"/>
    </row>
    <row r="110" spans="2:53" s="83" customFormat="1" hidden="1">
      <c r="O110" s="83">
        <v>7</v>
      </c>
      <c r="P110" s="83" t="s">
        <v>50</v>
      </c>
      <c r="Q110" s="83" t="s">
        <v>51</v>
      </c>
      <c r="R110" s="41"/>
      <c r="AV110" s="162"/>
      <c r="AW110" s="161"/>
      <c r="AZ110" s="41"/>
      <c r="BA110" s="41"/>
    </row>
    <row r="111" spans="2:53" s="83" customFormat="1" hidden="1">
      <c r="O111" s="83">
        <v>8</v>
      </c>
      <c r="P111" s="83" t="s">
        <v>52</v>
      </c>
      <c r="Q111" s="83" t="s">
        <v>53</v>
      </c>
      <c r="R111" s="41"/>
      <c r="AV111" s="162"/>
      <c r="AW111" s="161"/>
      <c r="AZ111" s="41"/>
      <c r="BA111" s="41"/>
    </row>
    <row r="112" spans="2:53" s="83" customFormat="1" hidden="1">
      <c r="B112" s="83" t="str">
        <f>TRIM(H105&amp;" "&amp;I105&amp;" "&amp;J105&amp;" "&amp;K105&amp;" "&amp;L105&amp;" "&amp;M105&amp;" "&amp;N105)</f>
        <v/>
      </c>
      <c r="O112" s="83">
        <v>9</v>
      </c>
      <c r="P112" s="83" t="s">
        <v>54</v>
      </c>
      <c r="Q112" s="83" t="s">
        <v>55</v>
      </c>
      <c r="R112" s="41"/>
      <c r="AV112" s="162"/>
      <c r="AW112" s="161"/>
      <c r="AZ112" s="41"/>
      <c r="BA112" s="41"/>
    </row>
    <row r="113" spans="2:53" s="83" customFormat="1" hidden="1">
      <c r="B113" s="83" t="str">
        <f>TRIM(H106&amp;" "&amp;I106&amp;" "&amp;J106&amp;" "&amp;K106&amp;" "&amp;L106&amp;" "&amp;M106&amp;" "&amp;N106)</f>
        <v>Nineteen thousand</v>
      </c>
      <c r="O113" s="83">
        <v>10</v>
      </c>
      <c r="P113" s="83" t="s">
        <v>56</v>
      </c>
      <c r="R113" s="41"/>
      <c r="AV113" s="162"/>
      <c r="AW113" s="161"/>
      <c r="AZ113" s="41"/>
      <c r="BA113" s="41"/>
    </row>
    <row r="114" spans="2:53" s="83" customFormat="1" hidden="1">
      <c r="B114" s="83" t="str">
        <f>TRIM(H107&amp;" "&amp;I107&amp;" "&amp;J107&amp;" "&amp;K107&amp;" "&amp;L107&amp;" "&amp;M107&amp;" "&amp;N107)</f>
        <v>Four hundred</v>
      </c>
      <c r="O114" s="83">
        <v>11</v>
      </c>
      <c r="P114" s="83" t="s">
        <v>57</v>
      </c>
      <c r="R114" s="41"/>
      <c r="AV114" s="162"/>
      <c r="AW114" s="161"/>
      <c r="AZ114" s="41"/>
      <c r="BA114" s="41"/>
    </row>
    <row r="115" spans="2:53" s="83" customFormat="1" hidden="1">
      <c r="B115" s="83" t="str">
        <f>TRIM(H108&amp;" "&amp;I108&amp;" "&amp;J108&amp;" "&amp;K108&amp;" "&amp;L108)</f>
        <v>Seven</v>
      </c>
      <c r="O115" s="83">
        <v>12</v>
      </c>
      <c r="P115" s="83" t="s">
        <v>58</v>
      </c>
      <c r="R115" s="41"/>
      <c r="AV115" s="162"/>
      <c r="AW115" s="161"/>
      <c r="AZ115" s="41"/>
      <c r="BA115" s="41"/>
    </row>
    <row r="116" spans="2:53" s="83" customFormat="1" hidden="1">
      <c r="B116" s="83" t="str">
        <f>IF(B104&gt;0,TRIM(B112&amp;" "&amp;B113&amp;" "&amp;B114&amp;" "&amp;B115)&amp;" only","Zero only")</f>
        <v>Nineteen thousand Four hundred Seven only</v>
      </c>
      <c r="O116" s="83">
        <v>13</v>
      </c>
      <c r="P116" s="83" t="s">
        <v>59</v>
      </c>
      <c r="R116" s="41"/>
      <c r="AV116" s="162"/>
      <c r="AW116" s="161"/>
      <c r="AZ116" s="41"/>
      <c r="BA116" s="41"/>
    </row>
    <row r="117" spans="2:53" s="83" customFormat="1" hidden="1">
      <c r="O117" s="83">
        <v>14</v>
      </c>
      <c r="P117" s="83" t="s">
        <v>60</v>
      </c>
      <c r="R117" s="41"/>
      <c r="AV117" s="162"/>
      <c r="AW117" s="161"/>
      <c r="AZ117" s="41"/>
      <c r="BA117" s="41"/>
    </row>
    <row r="118" spans="2:53" s="83" customFormat="1" hidden="1">
      <c r="O118" s="83">
        <v>15</v>
      </c>
      <c r="P118" s="83" t="s">
        <v>61</v>
      </c>
      <c r="R118" s="41"/>
      <c r="AV118" s="162"/>
      <c r="AW118" s="161"/>
      <c r="AZ118" s="41"/>
      <c r="BA118" s="41"/>
    </row>
    <row r="119" spans="2:53" s="83" customFormat="1" hidden="1">
      <c r="O119" s="83">
        <v>16</v>
      </c>
      <c r="P119" s="83" t="s">
        <v>62</v>
      </c>
      <c r="R119" s="41"/>
      <c r="AV119" s="162"/>
      <c r="AW119" s="161"/>
      <c r="AZ119" s="41"/>
      <c r="BA119" s="41"/>
    </row>
    <row r="120" spans="2:53" s="83" customFormat="1" hidden="1">
      <c r="O120" s="83">
        <v>17</v>
      </c>
      <c r="P120" s="83" t="s">
        <v>63</v>
      </c>
      <c r="R120" s="41"/>
      <c r="AV120" s="162"/>
      <c r="AW120" s="161"/>
      <c r="AZ120" s="41"/>
      <c r="BA120" s="41"/>
    </row>
    <row r="121" spans="2:53" s="83" customFormat="1" hidden="1">
      <c r="O121" s="83">
        <v>18</v>
      </c>
      <c r="P121" s="83" t="s">
        <v>64</v>
      </c>
      <c r="R121" s="41"/>
      <c r="AV121" s="162"/>
      <c r="AW121" s="161"/>
      <c r="AZ121" s="41"/>
      <c r="BA121" s="41"/>
    </row>
    <row r="122" spans="2:53" s="83" customFormat="1" hidden="1">
      <c r="O122" s="83">
        <v>19</v>
      </c>
      <c r="P122" s="83" t="s">
        <v>65</v>
      </c>
      <c r="R122" s="41"/>
      <c r="AV122" s="162"/>
      <c r="AW122" s="161"/>
      <c r="AZ122" s="41"/>
      <c r="BA122" s="41"/>
    </row>
    <row r="123" spans="2:53" s="83" customFormat="1" hidden="1">
      <c r="O123" s="83">
        <v>20</v>
      </c>
      <c r="P123" s="83" t="s">
        <v>41</v>
      </c>
      <c r="R123" s="41"/>
      <c r="AV123" s="162"/>
      <c r="AW123" s="161"/>
      <c r="AZ123" s="41"/>
      <c r="BA123" s="41"/>
    </row>
    <row r="124" spans="2:53" s="83" customFormat="1" hidden="1">
      <c r="O124" s="83">
        <v>30</v>
      </c>
      <c r="P124" s="83" t="s">
        <v>43</v>
      </c>
      <c r="R124" s="41"/>
      <c r="AV124" s="162"/>
      <c r="AW124" s="161"/>
      <c r="AZ124" s="41"/>
      <c r="BA124" s="41"/>
    </row>
    <row r="125" spans="2:53" s="83" customFormat="1" hidden="1">
      <c r="O125" s="83">
        <v>40</v>
      </c>
      <c r="P125" s="83" t="s">
        <v>45</v>
      </c>
      <c r="R125" s="41"/>
      <c r="AV125" s="162"/>
      <c r="AW125" s="161"/>
      <c r="AZ125" s="41"/>
      <c r="BA125" s="41"/>
    </row>
    <row r="126" spans="2:53" s="83" customFormat="1" hidden="1">
      <c r="O126" s="83">
        <v>50</v>
      </c>
      <c r="P126" s="83" t="s">
        <v>47</v>
      </c>
      <c r="R126" s="41"/>
      <c r="AV126" s="162"/>
      <c r="AW126" s="161"/>
      <c r="AZ126" s="41"/>
      <c r="BA126" s="41"/>
    </row>
    <row r="127" spans="2:53" s="83" customFormat="1" hidden="1">
      <c r="O127" s="83">
        <v>60</v>
      </c>
      <c r="P127" s="83" t="s">
        <v>49</v>
      </c>
      <c r="R127" s="41"/>
      <c r="AV127" s="162"/>
      <c r="AW127" s="161"/>
      <c r="AZ127" s="41"/>
      <c r="BA127" s="41"/>
    </row>
    <row r="128" spans="2:53" s="83" customFormat="1" hidden="1">
      <c r="O128" s="83">
        <v>70</v>
      </c>
      <c r="P128" s="83" t="s">
        <v>51</v>
      </c>
      <c r="R128" s="41"/>
      <c r="AV128" s="162"/>
      <c r="AW128" s="161"/>
      <c r="AZ128" s="41"/>
      <c r="BA128" s="41"/>
    </row>
    <row r="129" spans="15:53" s="83" customFormat="1" hidden="1">
      <c r="O129" s="83">
        <v>80</v>
      </c>
      <c r="P129" s="83" t="s">
        <v>53</v>
      </c>
      <c r="R129" s="41"/>
      <c r="AV129" s="162"/>
      <c r="AW129" s="161"/>
      <c r="AZ129" s="41"/>
      <c r="BA129" s="41"/>
    </row>
    <row r="130" spans="15:53" s="83" customFormat="1" hidden="1">
      <c r="O130" s="83">
        <v>90</v>
      </c>
      <c r="P130" s="83" t="s">
        <v>55</v>
      </c>
      <c r="R130" s="41"/>
      <c r="AV130" s="162"/>
      <c r="AW130" s="161"/>
      <c r="AZ130" s="41"/>
      <c r="BA130" s="41"/>
    </row>
    <row r="131" spans="15:53" s="83" customFormat="1" hidden="1">
      <c r="AV131" s="162"/>
      <c r="AW131" s="161"/>
      <c r="AZ131" s="41"/>
      <c r="BA131" s="41"/>
    </row>
    <row r="132" spans="15:53" s="83" customFormat="1" hidden="1">
      <c r="AV132" s="162"/>
      <c r="AW132" s="161"/>
      <c r="AZ132" s="41"/>
      <c r="BA132" s="41"/>
    </row>
    <row r="133" spans="15:53" s="83" customFormat="1" hidden="1">
      <c r="AV133" s="162"/>
      <c r="AW133" s="161"/>
      <c r="AZ133" s="41"/>
      <c r="BA133" s="41"/>
    </row>
    <row r="134" spans="15:53" s="83" customFormat="1" hidden="1">
      <c r="AV134" s="162"/>
      <c r="AW134" s="161"/>
      <c r="AZ134" s="41"/>
      <c r="BA134" s="41"/>
    </row>
    <row r="135" spans="15:53" s="83" customFormat="1" hidden="1">
      <c r="AV135" s="162"/>
      <c r="AW135" s="161"/>
      <c r="AZ135" s="41"/>
      <c r="BA135" s="41"/>
    </row>
    <row r="136" spans="15:53" s="83" customFormat="1" hidden="1">
      <c r="AV136" s="162"/>
      <c r="AW136" s="161"/>
      <c r="AZ136" s="41"/>
      <c r="BA136" s="41"/>
    </row>
    <row r="137" spans="15:53" s="83" customFormat="1" hidden="1">
      <c r="AV137" s="162"/>
      <c r="AW137" s="161"/>
      <c r="AZ137" s="41"/>
      <c r="BA137" s="41"/>
    </row>
    <row r="138" spans="15:53" s="83" customFormat="1" hidden="1">
      <c r="AV138" s="162"/>
      <c r="AW138" s="161"/>
      <c r="AZ138" s="41"/>
      <c r="BA138" s="41"/>
    </row>
    <row r="139" spans="15:53" s="83" customFormat="1" hidden="1">
      <c r="AV139" s="162"/>
      <c r="AW139" s="161"/>
      <c r="AZ139" s="41"/>
      <c r="BA139" s="41"/>
    </row>
    <row r="140" spans="15:53" s="83" customFormat="1" hidden="1">
      <c r="AV140" s="162"/>
      <c r="AW140" s="161"/>
      <c r="AZ140" s="41"/>
      <c r="BA140" s="41"/>
    </row>
    <row r="141" spans="15:53" s="83" customFormat="1" hidden="1">
      <c r="AV141" s="162"/>
      <c r="AW141" s="161"/>
      <c r="AZ141" s="41"/>
      <c r="BA141" s="41"/>
    </row>
    <row r="142" spans="15:53" s="83" customFormat="1" hidden="1">
      <c r="AV142" s="162"/>
      <c r="AW142" s="161"/>
      <c r="AZ142" s="41"/>
      <c r="BA142" s="41"/>
    </row>
    <row r="143" spans="15:53" s="83" customFormat="1" hidden="1">
      <c r="AV143" s="162"/>
      <c r="AW143" s="161"/>
      <c r="AZ143" s="8"/>
      <c r="BA143" s="8"/>
    </row>
  </sheetData>
  <sheetProtection password="D590" sheet="1" selectLockedCells="1" selectUnlockedCells="1"/>
  <mergeCells count="51">
    <mergeCell ref="AO23:AS23"/>
    <mergeCell ref="I38:O38"/>
    <mergeCell ref="W38:AG38"/>
    <mergeCell ref="C22:C23"/>
    <mergeCell ref="K22:K23"/>
    <mergeCell ref="W22:W23"/>
    <mergeCell ref="Y22:Z23"/>
    <mergeCell ref="AB22:AD23"/>
    <mergeCell ref="AF22:AG23"/>
    <mergeCell ref="C25:G25"/>
    <mergeCell ref="I25:M25"/>
    <mergeCell ref="Q18:R18"/>
    <mergeCell ref="Y18:Z18"/>
    <mergeCell ref="AB18:AD18"/>
    <mergeCell ref="AM20:AU22"/>
    <mergeCell ref="AO18:AP18"/>
    <mergeCell ref="G20:I20"/>
    <mergeCell ref="M20:R20"/>
    <mergeCell ref="W20:AD20"/>
    <mergeCell ref="O25:S25"/>
    <mergeCell ref="U25:W25"/>
    <mergeCell ref="Y25:AG25"/>
    <mergeCell ref="G41:R41"/>
    <mergeCell ref="B27:AG28"/>
    <mergeCell ref="E29:M29"/>
    <mergeCell ref="U29:AG29"/>
    <mergeCell ref="AM24:AQ24"/>
    <mergeCell ref="AM32:AN32"/>
    <mergeCell ref="AM16:AP16"/>
    <mergeCell ref="AT8:AU8"/>
    <mergeCell ref="M10:R10"/>
    <mergeCell ref="S10:AG10"/>
    <mergeCell ref="E12:I12"/>
    <mergeCell ref="O12:AG12"/>
    <mergeCell ref="R14:S14"/>
    <mergeCell ref="Z14:AB14"/>
    <mergeCell ref="AD14:AF14"/>
    <mergeCell ref="E16:K16"/>
    <mergeCell ref="M16:O16"/>
    <mergeCell ref="R16:W16"/>
    <mergeCell ref="Z16:AE16"/>
    <mergeCell ref="C6:L6"/>
    <mergeCell ref="S6:AD6"/>
    <mergeCell ref="C8:I8"/>
    <mergeCell ref="U8:AD8"/>
    <mergeCell ref="AR8:AS8"/>
    <mergeCell ref="B2:AG2"/>
    <mergeCell ref="AM2:AU2"/>
    <mergeCell ref="AM3:AT3"/>
    <mergeCell ref="AM4:AT4"/>
    <mergeCell ref="W5:AG5"/>
  </mergeCells>
  <printOptions horizontalCentered="1"/>
  <pageMargins left="0.26" right="0.24" top="0.59" bottom="0.52" header="0.5" footer="0.44"/>
  <pageSetup paperSize="9" scale="8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Data</vt:lpstr>
      <vt:lpstr>FBF Calculation Sheet</vt:lpstr>
      <vt:lpstr>Proceedings</vt:lpstr>
      <vt:lpstr>40 cover page</vt:lpstr>
      <vt:lpstr>40 back page</vt:lpstr>
      <vt:lpstr>Paper Token101(P)</vt:lpstr>
      <vt:lpstr>40 cover page (I)</vt:lpstr>
      <vt:lpstr>40 back page (I)</vt:lpstr>
      <vt:lpstr>Paper Token101(I)</vt:lpstr>
      <vt:lpstr>DDOname</vt:lpstr>
      <vt:lpstr>'40 back page'!Print_Area</vt:lpstr>
      <vt:lpstr>'40 back page (I)'!Print_Area</vt:lpstr>
      <vt:lpstr>'40 cover page'!Print_Area</vt:lpstr>
      <vt:lpstr>'40 cover page (I)'!Print_Area</vt:lpstr>
      <vt:lpstr>'FBF Calculation Sheet'!Print_Area</vt:lpstr>
      <vt:lpstr>'Paper Token101(I)'!Print_Area</vt:lpstr>
      <vt:lpstr>'Paper Token101(P)'!Print_Area</vt:lpstr>
      <vt:lpstr>Proceedings!Print_Area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manish</dc:creator>
  <cp:lastModifiedBy>DELL</cp:lastModifiedBy>
  <cp:lastPrinted>2020-03-30T11:56:40Z</cp:lastPrinted>
  <dcterms:created xsi:type="dcterms:W3CDTF">2012-05-09T16:47:25Z</dcterms:created>
  <dcterms:modified xsi:type="dcterms:W3CDTF">2026-02-11T09:40:58Z</dcterms:modified>
</cp:coreProperties>
</file>