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5" yWindow="-15" windowWidth="10320" windowHeight="8115" activeTab="2"/>
  </bookViews>
  <sheets>
    <sheet name="Data" sheetId="4" r:id="rId1"/>
    <sheet name="Proceedings" sheetId="8" r:id="rId2"/>
    <sheet name="Calculation" sheetId="1" r:id="rId3"/>
    <sheet name="cal" sheetId="7" state="hidden" r:id="rId4"/>
    <sheet name="Annexure-c" sheetId="2" r:id="rId5"/>
    <sheet name="Subscription" sheetId="3" state="hidden" r:id="rId6"/>
    <sheet name="forms" sheetId="5" state="hidden" r:id="rId7"/>
    <sheet name="Forms-cert" sheetId="6" r:id="rId8"/>
    <sheet name="APTC Form 40-(P)" sheetId="9" r:id="rId9"/>
    <sheet name="APTC Form 40-(P)back page" sheetId="10" r:id="rId10"/>
    <sheet name="Paper Token101(P)" sheetId="11" r:id="rId11"/>
    <sheet name="Proceedings (Insurance)" sheetId="16" r:id="rId12"/>
    <sheet name="Insurance Form 40" sheetId="13" r:id="rId13"/>
    <sheet name="Insurance-Form 40 back page" sheetId="14" r:id="rId14"/>
    <sheet name="Insurance - Paper Token101" sheetId="15" r:id="rId15"/>
  </sheets>
  <externalReferences>
    <externalReference r:id="rId16"/>
    <externalReference r:id="rId17"/>
    <externalReference r:id="rId18"/>
  </externalReferences>
  <definedNames>
    <definedName name="_xlnm.Print_Area" localSheetId="4">'Annexure-c'!$B$1:$G$30</definedName>
    <definedName name="_xlnm.Print_Area" localSheetId="8">'APTC Form 40-(P)'!$B$2:$U$49</definedName>
    <definedName name="_xlnm.Print_Area" localSheetId="9">'APTC Form 40-(P)back page'!$B$2:$I$26</definedName>
    <definedName name="_xlnm.Print_Area" localSheetId="2">Calculation!$B$1:$N$35</definedName>
    <definedName name="_xlnm.Print_Area" localSheetId="6">forms!$A$1:$K$60</definedName>
    <definedName name="_xlnm.Print_Area" localSheetId="7">'Forms-cert'!$B$2:$K$77</definedName>
    <definedName name="_xlnm.Print_Area" localSheetId="14">'Insurance - Paper Token101'!$B$2:$AU$45</definedName>
    <definedName name="_xlnm.Print_Area" localSheetId="12">'Insurance Form 40'!$B$2:$U$49</definedName>
    <definedName name="_xlnm.Print_Area" localSheetId="13">'Insurance-Form 40 back page'!$B$2:$I$26</definedName>
    <definedName name="_xlnm.Print_Area" localSheetId="10">'Paper Token101(P)'!$B$2:$AU$45</definedName>
    <definedName name="_xlnm.Print_Area" localSheetId="1">Proceedings!$B$2:$I$34</definedName>
    <definedName name="_xlnm.Print_Area" localSheetId="11">'Proceedings (Insurance)'!$B$2:$I$26</definedName>
  </definedNames>
  <calcPr calcId="124519"/>
</workbook>
</file>

<file path=xl/calcChain.xml><?xml version="1.0" encoding="utf-8"?>
<calcChain xmlns="http://schemas.openxmlformats.org/spreadsheetml/2006/main">
  <c r="U55" i="7"/>
  <c r="U56"/>
  <c r="U57"/>
  <c r="U58"/>
  <c r="U59"/>
  <c r="U60"/>
  <c r="AE4" l="1"/>
  <c r="X60"/>
  <c r="C5" i="10"/>
  <c r="B16" i="16"/>
  <c r="C5" i="14"/>
  <c r="B24" i="8"/>
  <c r="C8"/>
  <c r="B24" i="7"/>
  <c r="B18" i="8"/>
  <c r="M68" i="6"/>
  <c r="H7" i="1"/>
  <c r="J4"/>
  <c r="H4"/>
  <c r="C15"/>
  <c r="X1" i="13"/>
  <c r="AX1" i="15" s="1"/>
  <c r="A1" s="1"/>
  <c r="L1" i="14"/>
  <c r="A1" s="1"/>
  <c r="L1" i="16"/>
  <c r="A1" s="1"/>
  <c r="E12" i="15"/>
  <c r="O12"/>
  <c r="S10"/>
  <c r="AM24" s="1"/>
  <c r="E10"/>
  <c r="C6"/>
  <c r="AT8" s="1"/>
  <c r="BA43"/>
  <c r="AO6" s="1"/>
  <c r="F14" i="14"/>
  <c r="F5"/>
  <c r="F25" i="13"/>
  <c r="F23"/>
  <c r="F21"/>
  <c r="F19"/>
  <c r="Z9"/>
  <c r="F17" s="1"/>
  <c r="C2"/>
  <c r="B33" i="8"/>
  <c r="B25" i="16"/>
  <c r="G25"/>
  <c r="G24"/>
  <c r="G23"/>
  <c r="C8"/>
  <c r="B7"/>
  <c r="B6"/>
  <c r="F5"/>
  <c r="C5"/>
  <c r="F4"/>
  <c r="C4"/>
  <c r="B3"/>
  <c r="C6" i="11"/>
  <c r="AT8" s="1"/>
  <c r="E12"/>
  <c r="O12"/>
  <c r="S10"/>
  <c r="E10"/>
  <c r="AO6"/>
  <c r="AR6" s="1"/>
  <c r="BA43"/>
  <c r="C8"/>
  <c r="F14" i="10"/>
  <c r="F5"/>
  <c r="B71" i="6"/>
  <c r="X59" i="7"/>
  <c r="X58"/>
  <c r="F50" i="4"/>
  <c r="F53" s="1"/>
  <c r="K5" i="13" s="1"/>
  <c r="G53" i="4" l="1"/>
  <c r="F5" i="13" s="1"/>
  <c r="C8" i="15"/>
  <c r="AR6" s="1"/>
  <c r="A1" i="13"/>
  <c r="J5"/>
  <c r="I5"/>
  <c r="L5"/>
  <c r="AC8" i="9"/>
  <c r="Z9"/>
  <c r="Y10" s="1"/>
  <c r="E9"/>
  <c r="C2"/>
  <c r="F25"/>
  <c r="F23"/>
  <c r="F21"/>
  <c r="F19"/>
  <c r="F17"/>
  <c r="C60" i="4"/>
  <c r="B60"/>
  <c r="E44"/>
  <c r="F44" s="1"/>
  <c r="B41" i="6"/>
  <c r="B22"/>
  <c r="F30" i="2"/>
  <c r="F29"/>
  <c r="B68" i="6"/>
  <c r="M24" i="1"/>
  <c r="K24"/>
  <c r="E24"/>
  <c r="B24"/>
  <c r="D14" i="2"/>
  <c r="F23"/>
  <c r="F11"/>
  <c r="F10"/>
  <c r="G5" i="13" l="1"/>
  <c r="F47" i="4"/>
  <c r="F45"/>
  <c r="H44"/>
  <c r="E42"/>
  <c r="B15" i="8" s="1"/>
  <c r="I5" i="9" l="1"/>
  <c r="J5"/>
  <c r="K5"/>
  <c r="L5"/>
  <c r="G5"/>
  <c r="F5"/>
  <c r="G32" i="8"/>
  <c r="G33"/>
  <c r="G31"/>
  <c r="B3"/>
  <c r="B7"/>
  <c r="B6"/>
  <c r="C5"/>
  <c r="C4"/>
  <c r="F5"/>
  <c r="F4"/>
  <c r="B19"/>
  <c r="C20"/>
  <c r="C19"/>
  <c r="C18"/>
  <c r="C17"/>
  <c r="B20"/>
  <c r="B17"/>
  <c r="BA48" i="15"/>
  <c r="BA54" s="1"/>
  <c r="AZ44"/>
  <c r="AY3"/>
  <c r="AJ3"/>
  <c r="AY2"/>
  <c r="AJ2"/>
  <c r="Z61" i="13"/>
  <c r="Y63" s="1"/>
  <c r="Y65" s="1"/>
  <c r="AC58"/>
  <c r="Z16"/>
  <c r="Z18" s="1"/>
  <c r="Z14"/>
  <c r="Z20" s="1"/>
  <c r="Z56"/>
  <c r="Y57" s="1"/>
  <c r="E9"/>
  <c r="AD8"/>
  <c r="AC8"/>
  <c r="BA48" i="11"/>
  <c r="AZ50" s="1"/>
  <c r="AZ52" s="1"/>
  <c r="AZ44"/>
  <c r="AM24"/>
  <c r="AO8"/>
  <c r="AJ3"/>
  <c r="AJ2"/>
  <c r="Z61" i="9"/>
  <c r="Y63" s="1"/>
  <c r="Y65" s="1"/>
  <c r="AC58"/>
  <c r="Z14"/>
  <c r="Z20" s="1"/>
  <c r="Z56"/>
  <c r="Y57" s="1"/>
  <c r="AD8"/>
  <c r="I16" i="8"/>
  <c r="G16"/>
  <c r="H6" i="1"/>
  <c r="B25" s="1"/>
  <c r="B21" i="8" s="1"/>
  <c r="H5" i="1"/>
  <c r="H3"/>
  <c r="B2"/>
  <c r="F13" i="7"/>
  <c r="F14" i="1" s="1"/>
  <c r="F12" i="7"/>
  <c r="F13" i="1" s="1"/>
  <c r="F11" i="7"/>
  <c r="P4" s="1"/>
  <c r="I56" s="1"/>
  <c r="J56" s="1"/>
  <c r="F10"/>
  <c r="P3" s="1"/>
  <c r="I55" s="1"/>
  <c r="C13"/>
  <c r="C12"/>
  <c r="C11"/>
  <c r="Q4" s="1"/>
  <c r="C10"/>
  <c r="Q3" s="1"/>
  <c r="B12"/>
  <c r="B13" i="1" s="1"/>
  <c r="B13" i="7"/>
  <c r="C14" i="1" s="1"/>
  <c r="B11" i="7"/>
  <c r="B12" i="1" s="1"/>
  <c r="B10" i="7"/>
  <c r="B12" i="4"/>
  <c r="H75" i="6"/>
  <c r="B2" i="7"/>
  <c r="F4"/>
  <c r="F5"/>
  <c r="F6"/>
  <c r="G32"/>
  <c r="G33"/>
  <c r="I129"/>
  <c r="J129"/>
  <c r="B135"/>
  <c r="X57"/>
  <c r="X56"/>
  <c r="X55"/>
  <c r="V54"/>
  <c r="U54"/>
  <c r="V53"/>
  <c r="U53"/>
  <c r="V19"/>
  <c r="T19"/>
  <c r="U13"/>
  <c r="U12"/>
  <c r="U11"/>
  <c r="U10"/>
  <c r="Z6"/>
  <c r="Z5"/>
  <c r="Z4"/>
  <c r="Z3"/>
  <c r="Z2"/>
  <c r="P8" i="3"/>
  <c r="H56" i="5"/>
  <c r="I33" i="3"/>
  <c r="BB50" i="11" l="1"/>
  <c r="BB52" s="1"/>
  <c r="BA50"/>
  <c r="BA52" s="1"/>
  <c r="BA54"/>
  <c r="AZ56" s="1"/>
  <c r="AZ50" i="15"/>
  <c r="AZ52" s="1"/>
  <c r="J55" i="7"/>
  <c r="AE2"/>
  <c r="B43"/>
  <c r="B19" i="1" s="1"/>
  <c r="N10" i="7"/>
  <c r="E55" s="1"/>
  <c r="G55" s="1"/>
  <c r="S10"/>
  <c r="E10" s="1"/>
  <c r="C13" i="1"/>
  <c r="Y13" i="7"/>
  <c r="Z63" i="13"/>
  <c r="Z65" s="1"/>
  <c r="B138" i="7"/>
  <c r="Z16" i="9"/>
  <c r="Z18" s="1"/>
  <c r="Z63"/>
  <c r="Z65" s="1"/>
  <c r="P6" i="7"/>
  <c r="I58" s="1"/>
  <c r="J58" s="1"/>
  <c r="Q6"/>
  <c r="N6"/>
  <c r="O6" s="1"/>
  <c r="X54"/>
  <c r="Q5"/>
  <c r="P5"/>
  <c r="I57" s="1"/>
  <c r="J57" s="1"/>
  <c r="N5"/>
  <c r="O5" s="1"/>
  <c r="F12" i="1"/>
  <c r="F17" i="8"/>
  <c r="F18"/>
  <c r="C11" i="1"/>
  <c r="F20" i="8"/>
  <c r="F19"/>
  <c r="BC45" i="15"/>
  <c r="I5" s="1"/>
  <c r="BA45"/>
  <c r="E5" s="1"/>
  <c r="AO8"/>
  <c r="Z58" i="13"/>
  <c r="J15" s="1"/>
  <c r="AA58"/>
  <c r="K15" s="1"/>
  <c r="Y58"/>
  <c r="I15" s="1"/>
  <c r="AB58"/>
  <c r="L15" s="1"/>
  <c r="Z22" i="9"/>
  <c r="Y22"/>
  <c r="AZ45" i="11"/>
  <c r="C5" s="1"/>
  <c r="BA45"/>
  <c r="E5" s="1"/>
  <c r="BC45"/>
  <c r="I5" s="1"/>
  <c r="BB45"/>
  <c r="G5" s="1"/>
  <c r="Z58" i="9"/>
  <c r="J15" s="1"/>
  <c r="AB58"/>
  <c r="L15" s="1"/>
  <c r="AA58"/>
  <c r="K15" s="1"/>
  <c r="Y58"/>
  <c r="I15" s="1"/>
  <c r="Z22" i="13"/>
  <c r="Y22"/>
  <c r="AZ56" i="15"/>
  <c r="BA56"/>
  <c r="AA16" i="9"/>
  <c r="AA18" s="1"/>
  <c r="AA63"/>
  <c r="AA65" s="1"/>
  <c r="Z67"/>
  <c r="AA16" i="13"/>
  <c r="AA18" s="1"/>
  <c r="AA63"/>
  <c r="AA65" s="1"/>
  <c r="Z67"/>
  <c r="BB45" i="15"/>
  <c r="G5" s="1"/>
  <c r="BA50"/>
  <c r="BA52" s="1"/>
  <c r="Y16" i="9"/>
  <c r="Y18" s="1"/>
  <c r="Y10" i="13"/>
  <c r="Y16"/>
  <c r="Y18" s="1"/>
  <c r="AZ45" i="15"/>
  <c r="C5" s="1"/>
  <c r="BB50"/>
  <c r="BB52" s="1"/>
  <c r="C12" i="1"/>
  <c r="F11"/>
  <c r="N4" i="7"/>
  <c r="R4" s="1"/>
  <c r="N3"/>
  <c r="B11" i="1"/>
  <c r="N13" i="7"/>
  <c r="E58" s="1"/>
  <c r="G58" s="1"/>
  <c r="AA19"/>
  <c r="S13"/>
  <c r="N12"/>
  <c r="E57" s="1"/>
  <c r="G57" s="1"/>
  <c r="V13"/>
  <c r="H13"/>
  <c r="I14" i="1" s="1"/>
  <c r="J14" s="1"/>
  <c r="H12" i="7"/>
  <c r="I13" i="1" s="1"/>
  <c r="J13" s="1"/>
  <c r="Y11" i="7"/>
  <c r="Y10"/>
  <c r="Q11"/>
  <c r="H11"/>
  <c r="I12" i="1" s="1"/>
  <c r="H10" i="7"/>
  <c r="I11" i="1" s="1"/>
  <c r="P11" i="7"/>
  <c r="V12"/>
  <c r="S12"/>
  <c r="S20"/>
  <c r="U19"/>
  <c r="X19" s="1"/>
  <c r="V11"/>
  <c r="N11"/>
  <c r="E56" s="1"/>
  <c r="G56" s="1"/>
  <c r="P12"/>
  <c r="Y12"/>
  <c r="P13"/>
  <c r="R21"/>
  <c r="O10"/>
  <c r="K10" s="1"/>
  <c r="V10"/>
  <c r="D10" s="1"/>
  <c r="O11"/>
  <c r="K11" s="1"/>
  <c r="S11"/>
  <c r="X53"/>
  <c r="P10"/>
  <c r="O12"/>
  <c r="K12" s="1"/>
  <c r="O13"/>
  <c r="K13" s="1"/>
  <c r="O3" l="1"/>
  <c r="D13"/>
  <c r="D14" i="1" s="1"/>
  <c r="X13" i="7"/>
  <c r="AA13" s="1"/>
  <c r="D11"/>
  <c r="D18" i="8" s="1"/>
  <c r="W11" i="7"/>
  <c r="Z11" s="1"/>
  <c r="BA56" i="11"/>
  <c r="B18" i="1"/>
  <c r="G10" i="7"/>
  <c r="H11" i="1" s="1"/>
  <c r="T10" i="7"/>
  <c r="F55" s="1"/>
  <c r="R10"/>
  <c r="AC2" s="1"/>
  <c r="B17"/>
  <c r="O4"/>
  <c r="R3"/>
  <c r="R6"/>
  <c r="R5"/>
  <c r="J12" i="1"/>
  <c r="J11"/>
  <c r="S15" i="7"/>
  <c r="S14"/>
  <c r="AG5" s="1"/>
  <c r="E13"/>
  <c r="E14" i="1" s="1"/>
  <c r="E12" i="7"/>
  <c r="E13" i="1" s="1"/>
  <c r="D11"/>
  <c r="D17" i="8"/>
  <c r="E11" i="1"/>
  <c r="E17" i="8"/>
  <c r="Y69" i="9"/>
  <c r="P30" s="1"/>
  <c r="AA69"/>
  <c r="R30" s="1"/>
  <c r="Z69"/>
  <c r="Q30" s="1"/>
  <c r="AB69"/>
  <c r="S30" s="1"/>
  <c r="AA11" i="13"/>
  <c r="AB11"/>
  <c r="Y11"/>
  <c r="Z11"/>
  <c r="AE11" s="1"/>
  <c r="AA11" i="9"/>
  <c r="AB11"/>
  <c r="Y11"/>
  <c r="Z11"/>
  <c r="AE11" s="1"/>
  <c r="Y69" i="13"/>
  <c r="P30" s="1"/>
  <c r="Z69"/>
  <c r="Q30" s="1"/>
  <c r="AB69"/>
  <c r="S30" s="1"/>
  <c r="AA69"/>
  <c r="R30" s="1"/>
  <c r="S4" i="7"/>
  <c r="E20" i="2" s="1"/>
  <c r="B46" i="7"/>
  <c r="B20" s="1"/>
  <c r="B21" i="1" s="1"/>
  <c r="T12" i="7"/>
  <c r="F57" s="1"/>
  <c r="W12"/>
  <c r="Z12" s="1"/>
  <c r="D12"/>
  <c r="D13" i="1" s="1"/>
  <c r="G13" i="7"/>
  <c r="H14" i="1" s="1"/>
  <c r="R13" i="7"/>
  <c r="AC5" s="1"/>
  <c r="R12"/>
  <c r="AC4" s="1"/>
  <c r="T13"/>
  <c r="F58" s="1"/>
  <c r="W13"/>
  <c r="Z13" s="1"/>
  <c r="AG4"/>
  <c r="E11"/>
  <c r="G11"/>
  <c r="H12" i="1" s="1"/>
  <c r="G12" i="7"/>
  <c r="H13" i="1" s="1"/>
  <c r="X12" i="7"/>
  <c r="AA12" s="1"/>
  <c r="T11"/>
  <c r="F56" s="1"/>
  <c r="R11"/>
  <c r="AC3" s="1"/>
  <c r="AG2"/>
  <c r="AG3"/>
  <c r="X11"/>
  <c r="AA11" s="1"/>
  <c r="T20"/>
  <c r="V20"/>
  <c r="W10"/>
  <c r="X10"/>
  <c r="B45" l="1"/>
  <c r="B19" s="1"/>
  <c r="B20" i="1" s="1"/>
  <c r="AE10" i="7"/>
  <c r="AE11"/>
  <c r="AE12"/>
  <c r="AE9"/>
  <c r="D12" i="1"/>
  <c r="AG6" i="7"/>
  <c r="H24" s="1"/>
  <c r="H19"/>
  <c r="I10"/>
  <c r="L11" i="1" s="1"/>
  <c r="Z10" i="7"/>
  <c r="J10"/>
  <c r="N11" i="1" s="1"/>
  <c r="AA10" i="7"/>
  <c r="D20" i="8"/>
  <c r="B26" i="6"/>
  <c r="W22" i="11"/>
  <c r="W22" i="15"/>
  <c r="Y22" i="11"/>
  <c r="Y22" i="15"/>
  <c r="AF22" i="11"/>
  <c r="AF22" i="15"/>
  <c r="AB22" i="11"/>
  <c r="AB22" i="15"/>
  <c r="B48" i="7"/>
  <c r="B22" s="1"/>
  <c r="B23" i="1" s="1"/>
  <c r="S3" i="7"/>
  <c r="F18" i="2" s="1"/>
  <c r="S5" i="7"/>
  <c r="E21" i="2" s="1"/>
  <c r="I12" i="7"/>
  <c r="L13" i="1" s="1"/>
  <c r="R8" i="7"/>
  <c r="T4"/>
  <c r="B47"/>
  <c r="B21" s="1"/>
  <c r="B22" i="1" s="1"/>
  <c r="R7" i="7"/>
  <c r="S6"/>
  <c r="E22" i="2" s="1"/>
  <c r="J16" i="1"/>
  <c r="I13" i="7"/>
  <c r="L14" i="1" s="1"/>
  <c r="B45" i="6"/>
  <c r="E20" i="8"/>
  <c r="T14" i="7"/>
  <c r="F12" i="2" s="1"/>
  <c r="E19" i="8"/>
  <c r="T15" i="7"/>
  <c r="E12" i="1"/>
  <c r="E18" i="8"/>
  <c r="D19"/>
  <c r="J13" i="7"/>
  <c r="N14" i="1" s="1"/>
  <c r="AH4" i="7"/>
  <c r="H21" s="1"/>
  <c r="K22" i="1" s="1"/>
  <c r="J11" i="7"/>
  <c r="N12" i="1" s="1"/>
  <c r="I11" i="7"/>
  <c r="J12"/>
  <c r="N13" i="1" s="1"/>
  <c r="S21" i="7"/>
  <c r="U20"/>
  <c r="X20" s="1"/>
  <c r="AH3"/>
  <c r="AG11" l="1"/>
  <c r="F47" s="1"/>
  <c r="AG9"/>
  <c r="AE13"/>
  <c r="H20"/>
  <c r="K21" i="1" s="1"/>
  <c r="AG10" i="7"/>
  <c r="F46" s="1"/>
  <c r="S8"/>
  <c r="S7"/>
  <c r="U4"/>
  <c r="V4" s="1"/>
  <c r="K20" i="1"/>
  <c r="N16"/>
  <c r="I14" i="7"/>
  <c r="L12" i="1"/>
  <c r="L16" s="1"/>
  <c r="J14" i="7"/>
  <c r="B27" s="1"/>
  <c r="T21"/>
  <c r="V21"/>
  <c r="AH5"/>
  <c r="X17"/>
  <c r="Y20"/>
  <c r="AA14"/>
  <c r="Z14"/>
  <c r="I19" l="1"/>
  <c r="M20" i="1" s="1"/>
  <c r="F45" i="7"/>
  <c r="I21"/>
  <c r="M22" i="1" s="1"/>
  <c r="I20" i="7"/>
  <c r="H22"/>
  <c r="K23" i="1" s="1"/>
  <c r="AG12" i="7"/>
  <c r="F48" s="1"/>
  <c r="B29" i="1"/>
  <c r="B23" i="8" s="1"/>
  <c r="F6" i="2" s="1"/>
  <c r="B126" i="7"/>
  <c r="B129" s="1"/>
  <c r="C129" s="1"/>
  <c r="G130" s="1"/>
  <c r="G131" s="1"/>
  <c r="G32" i="13"/>
  <c r="Y77" s="1"/>
  <c r="H18" i="16"/>
  <c r="C25" i="15"/>
  <c r="Y25" s="1"/>
  <c r="G5" i="14"/>
  <c r="G9" s="1"/>
  <c r="E20" i="7"/>
  <c r="E21" i="1" s="1"/>
  <c r="G18" i="8"/>
  <c r="E21" i="7"/>
  <c r="E22" i="1" s="1"/>
  <c r="G19" i="8"/>
  <c r="W20" i="7"/>
  <c r="U21"/>
  <c r="X21" s="1"/>
  <c r="S22"/>
  <c r="G17" i="8" l="1"/>
  <c r="E19" i="7"/>
  <c r="E20" i="1" s="1"/>
  <c r="I17" i="8"/>
  <c r="I18"/>
  <c r="M21" i="1"/>
  <c r="K25"/>
  <c r="AG13" i="7"/>
  <c r="AG15" s="1"/>
  <c r="F27" s="1"/>
  <c r="D27" s="1"/>
  <c r="I22"/>
  <c r="M23" i="1" s="1"/>
  <c r="I19" i="8"/>
  <c r="Y105" i="13"/>
  <c r="Y80"/>
  <c r="Z80" s="1"/>
  <c r="B104" i="15"/>
  <c r="AU18"/>
  <c r="C126" i="7"/>
  <c r="B128" s="1"/>
  <c r="C128" s="1"/>
  <c r="D128" s="1"/>
  <c r="E130"/>
  <c r="F130" s="1"/>
  <c r="F131" s="1"/>
  <c r="E22"/>
  <c r="E23" i="1" s="1"/>
  <c r="G20" i="8"/>
  <c r="V22" i="7"/>
  <c r="T22"/>
  <c r="M25" i="1" l="1"/>
  <c r="I29" s="1"/>
  <c r="I24" i="7"/>
  <c r="H29" s="1"/>
  <c r="B112" s="1"/>
  <c r="C25" i="11" s="1"/>
  <c r="Y25" s="1"/>
  <c r="I20" i="8"/>
  <c r="I21" s="1"/>
  <c r="Z77" i="13"/>
  <c r="Y79" s="1"/>
  <c r="Z79" s="1"/>
  <c r="D129" i="7"/>
  <c r="N129" s="1"/>
  <c r="I130"/>
  <c r="Y108" i="13"/>
  <c r="Z108" s="1"/>
  <c r="AD81"/>
  <c r="AD82" s="1"/>
  <c r="AB81"/>
  <c r="AC81" s="1"/>
  <c r="M130" i="7"/>
  <c r="H130"/>
  <c r="L130"/>
  <c r="J130"/>
  <c r="B107" i="15"/>
  <c r="C107" s="1"/>
  <c r="B127" i="7"/>
  <c r="C127" s="1"/>
  <c r="D127" s="1"/>
  <c r="F127" s="1"/>
  <c r="G128"/>
  <c r="F128"/>
  <c r="H128" s="1"/>
  <c r="S23"/>
  <c r="U22"/>
  <c r="X22" s="1"/>
  <c r="G5" i="10" l="1"/>
  <c r="G9" s="1"/>
  <c r="X32" i="9"/>
  <c r="Y77" s="1"/>
  <c r="Y105" s="1"/>
  <c r="Y108" s="1"/>
  <c r="Z108" s="1"/>
  <c r="B115" i="7"/>
  <c r="C115" s="1"/>
  <c r="G116" s="1"/>
  <c r="G117" s="1"/>
  <c r="AD109" i="13"/>
  <c r="AD110" s="1"/>
  <c r="AB109"/>
  <c r="AC109" s="1"/>
  <c r="E108" i="15"/>
  <c r="F108" s="1"/>
  <c r="G108"/>
  <c r="G109" s="1"/>
  <c r="AC82" i="13"/>
  <c r="AG81"/>
  <c r="AE81"/>
  <c r="AI81"/>
  <c r="AH81"/>
  <c r="AF81"/>
  <c r="B104" i="11"/>
  <c r="AU18"/>
  <c r="Y78" i="13"/>
  <c r="Z78" s="1"/>
  <c r="Z105"/>
  <c r="C104" i="15"/>
  <c r="AA80" i="13"/>
  <c r="AA79"/>
  <c r="AC79" s="1"/>
  <c r="AD79"/>
  <c r="E29" i="1"/>
  <c r="D23" i="8" s="1"/>
  <c r="F5" i="2" s="1"/>
  <c r="I26" i="8"/>
  <c r="G23"/>
  <c r="F4" i="2" s="1"/>
  <c r="I30" i="1"/>
  <c r="G127" i="7"/>
  <c r="N127" s="1"/>
  <c r="M127"/>
  <c r="L127"/>
  <c r="O127"/>
  <c r="M128"/>
  <c r="N128"/>
  <c r="E127"/>
  <c r="I128"/>
  <c r="J128"/>
  <c r="H127"/>
  <c r="E128"/>
  <c r="L128"/>
  <c r="V23"/>
  <c r="T23"/>
  <c r="Y80" i="9" l="1"/>
  <c r="Z80" s="1"/>
  <c r="AB81" s="1"/>
  <c r="AC81" s="1"/>
  <c r="E116" i="7"/>
  <c r="F116" s="1"/>
  <c r="J116" s="1"/>
  <c r="C112"/>
  <c r="B114" s="1"/>
  <c r="C114" s="1"/>
  <c r="D114" s="1"/>
  <c r="F114" s="1"/>
  <c r="AK79" i="13"/>
  <c r="AB79"/>
  <c r="D107" i="15"/>
  <c r="I107" s="1"/>
  <c r="Y88" i="13"/>
  <c r="B107" i="11"/>
  <c r="C107" s="1"/>
  <c r="AI109" i="13"/>
  <c r="AH109"/>
  <c r="AF109"/>
  <c r="AG109"/>
  <c r="AC110"/>
  <c r="AE109"/>
  <c r="AH79"/>
  <c r="AG79"/>
  <c r="AF79"/>
  <c r="AE79"/>
  <c r="AI79"/>
  <c r="AJ79"/>
  <c r="AD78"/>
  <c r="AA78"/>
  <c r="AC78" s="1"/>
  <c r="AA108"/>
  <c r="B106" i="15"/>
  <c r="C106" s="1"/>
  <c r="AF80" i="13"/>
  <c r="AJ80"/>
  <c r="AG80"/>
  <c r="Y107"/>
  <c r="Z107" s="1"/>
  <c r="L108" i="15"/>
  <c r="I108"/>
  <c r="F109"/>
  <c r="J108"/>
  <c r="H108"/>
  <c r="K108"/>
  <c r="Z105" i="9"/>
  <c r="Y107" s="1"/>
  <c r="Z107" s="1"/>
  <c r="AB109"/>
  <c r="AC109" s="1"/>
  <c r="AD109"/>
  <c r="AD110" s="1"/>
  <c r="J127" i="7"/>
  <c r="I127"/>
  <c r="B137"/>
  <c r="S24"/>
  <c r="U23"/>
  <c r="X23" s="1"/>
  <c r="AK78" i="13" l="1"/>
  <c r="AA80" i="9"/>
  <c r="AF80" s="1"/>
  <c r="AD81"/>
  <c r="AD82" s="1"/>
  <c r="AE81"/>
  <c r="AC82"/>
  <c r="Z77"/>
  <c r="Y79" s="1"/>
  <c r="Z79" s="1"/>
  <c r="AA79" s="1"/>
  <c r="AC79" s="1"/>
  <c r="G114" i="7"/>
  <c r="N114" s="1"/>
  <c r="D115"/>
  <c r="I115" s="1"/>
  <c r="B113"/>
  <c r="C113" s="1"/>
  <c r="G113" s="1"/>
  <c r="O113" s="1"/>
  <c r="H116"/>
  <c r="M116"/>
  <c r="F117"/>
  <c r="L116"/>
  <c r="I116"/>
  <c r="AH81" i="9"/>
  <c r="J107" i="15"/>
  <c r="AB78" i="13"/>
  <c r="M107" i="15"/>
  <c r="B115"/>
  <c r="Y106" i="13"/>
  <c r="Z106" s="1"/>
  <c r="AD106" s="1"/>
  <c r="G108" i="11"/>
  <c r="G109" s="1"/>
  <c r="E108"/>
  <c r="F108" s="1"/>
  <c r="D106" i="15"/>
  <c r="F106" s="1"/>
  <c r="G106"/>
  <c r="AD107" i="13"/>
  <c r="AA107"/>
  <c r="AC107" s="1"/>
  <c r="AG78"/>
  <c r="AE78"/>
  <c r="AH78"/>
  <c r="AJ78"/>
  <c r="AI78"/>
  <c r="AF78"/>
  <c r="C104" i="11"/>
  <c r="B105" i="15"/>
  <c r="C105" s="1"/>
  <c r="Y86" i="13"/>
  <c r="Y116"/>
  <c r="AG108"/>
  <c r="AF108"/>
  <c r="AJ108"/>
  <c r="Y87"/>
  <c r="AA107" i="9"/>
  <c r="AC107" s="1"/>
  <c r="AD107"/>
  <c r="AA108"/>
  <c r="Y106"/>
  <c r="Z106" s="1"/>
  <c r="AG109"/>
  <c r="AC110"/>
  <c r="AE109"/>
  <c r="AI109"/>
  <c r="AH109"/>
  <c r="AF109"/>
  <c r="B136" i="7"/>
  <c r="B139" s="1"/>
  <c r="B19" i="16" s="1"/>
  <c r="H114" i="7"/>
  <c r="E114"/>
  <c r="V24"/>
  <c r="T24"/>
  <c r="M114"/>
  <c r="L114" l="1"/>
  <c r="AI81" i="9"/>
  <c r="AF81"/>
  <c r="AG81"/>
  <c r="AD79"/>
  <c r="AK79" s="1"/>
  <c r="Y78"/>
  <c r="Z78" s="1"/>
  <c r="AD78" s="1"/>
  <c r="AK78" s="1"/>
  <c r="AJ80"/>
  <c r="AG80"/>
  <c r="I114" i="7"/>
  <c r="J114"/>
  <c r="J115"/>
  <c r="D113"/>
  <c r="F113" s="1"/>
  <c r="M113" s="1"/>
  <c r="B123"/>
  <c r="N115"/>
  <c r="B114" i="15"/>
  <c r="AA106" i="13"/>
  <c r="AC106" s="1"/>
  <c r="AH106" s="1"/>
  <c r="AK107"/>
  <c r="N106" i="15"/>
  <c r="E106"/>
  <c r="AB107" i="13"/>
  <c r="D105" i="15"/>
  <c r="F105" s="1"/>
  <c r="G105"/>
  <c r="J108" i="11"/>
  <c r="I108"/>
  <c r="H108"/>
  <c r="F109"/>
  <c r="L108"/>
  <c r="K108"/>
  <c r="Y115" i="13"/>
  <c r="Y85"/>
  <c r="Y89" s="1"/>
  <c r="J32" s="1"/>
  <c r="D107" i="11"/>
  <c r="B106"/>
  <c r="C106" s="1"/>
  <c r="AG107" i="13"/>
  <c r="AF107"/>
  <c r="AJ107"/>
  <c r="AI107"/>
  <c r="AH107"/>
  <c r="AE107"/>
  <c r="H106" i="15"/>
  <c r="J106"/>
  <c r="L106"/>
  <c r="K106"/>
  <c r="M106"/>
  <c r="I106"/>
  <c r="AK107" i="9"/>
  <c r="AB79"/>
  <c r="AA106"/>
  <c r="AC106" s="1"/>
  <c r="AD106"/>
  <c r="AK106" s="1"/>
  <c r="AI79"/>
  <c r="AE79"/>
  <c r="AJ79"/>
  <c r="AJ108"/>
  <c r="AG108"/>
  <c r="AF108"/>
  <c r="AB107"/>
  <c r="AE107"/>
  <c r="AI107"/>
  <c r="AH107"/>
  <c r="AF107"/>
  <c r="AG107"/>
  <c r="AJ107"/>
  <c r="Y116"/>
  <c r="U24" i="7"/>
  <c r="X24" s="1"/>
  <c r="S25"/>
  <c r="AH79" i="9" l="1"/>
  <c r="Y88"/>
  <c r="AG79"/>
  <c r="AF79"/>
  <c r="AK106" i="13"/>
  <c r="N105" i="15"/>
  <c r="Y87" i="9"/>
  <c r="AA78"/>
  <c r="AC78" s="1"/>
  <c r="AJ78" s="1"/>
  <c r="B121" i="7"/>
  <c r="B122"/>
  <c r="I113"/>
  <c r="AE106" i="13"/>
  <c r="L113" i="7"/>
  <c r="N113"/>
  <c r="H113"/>
  <c r="E113"/>
  <c r="J113"/>
  <c r="AG106" i="13"/>
  <c r="AF106"/>
  <c r="AJ106"/>
  <c r="AI106"/>
  <c r="AB106"/>
  <c r="B105" i="11"/>
  <c r="C105" s="1"/>
  <c r="D105" s="1"/>
  <c r="F105" s="1"/>
  <c r="B115"/>
  <c r="E105" i="15"/>
  <c r="I107" i="11"/>
  <c r="J107"/>
  <c r="M107"/>
  <c r="J105" i="15"/>
  <c r="I105"/>
  <c r="H105"/>
  <c r="M105"/>
  <c r="L105"/>
  <c r="K105"/>
  <c r="D106" i="11"/>
  <c r="F106" s="1"/>
  <c r="G106"/>
  <c r="Y114" i="13"/>
  <c r="B113" i="15"/>
  <c r="Y115" i="9"/>
  <c r="Y114"/>
  <c r="AB106"/>
  <c r="AJ106"/>
  <c r="AF106"/>
  <c r="AE106"/>
  <c r="AI106"/>
  <c r="AG106"/>
  <c r="AH106"/>
  <c r="V25" i="7"/>
  <c r="T25"/>
  <c r="Y86" i="9" l="1"/>
  <c r="AF78"/>
  <c r="AE78"/>
  <c r="AB78"/>
  <c r="AG78"/>
  <c r="AH78"/>
  <c r="AI78"/>
  <c r="B120" i="7"/>
  <c r="B124" s="1"/>
  <c r="B4" i="6" s="1"/>
  <c r="Y113" i="13"/>
  <c r="Y117" s="1"/>
  <c r="B14" s="1"/>
  <c r="B114" i="11"/>
  <c r="G105"/>
  <c r="N105" s="1"/>
  <c r="N106"/>
  <c r="K105"/>
  <c r="H105"/>
  <c r="L105"/>
  <c r="M105"/>
  <c r="K106"/>
  <c r="I106"/>
  <c r="H106"/>
  <c r="J106"/>
  <c r="M106"/>
  <c r="L106"/>
  <c r="E105"/>
  <c r="B112" i="15"/>
  <c r="B116" s="1"/>
  <c r="B27" s="1"/>
  <c r="AM20" s="1"/>
  <c r="E106" i="11"/>
  <c r="Y113" i="9"/>
  <c r="Y117" s="1"/>
  <c r="B14" s="1"/>
  <c r="S26" i="7"/>
  <c r="U25"/>
  <c r="X25" s="1"/>
  <c r="Y85" i="9" l="1"/>
  <c r="Y89" s="1"/>
  <c r="C32" s="1"/>
  <c r="B31" i="1"/>
  <c r="B6" i="6"/>
  <c r="B7" i="2"/>
  <c r="I105" i="11"/>
  <c r="J105"/>
  <c r="B113"/>
  <c r="T26" i="7"/>
  <c r="V26"/>
  <c r="C10" i="10" l="1"/>
  <c r="B112" i="11"/>
  <c r="B116" s="1"/>
  <c r="B27" s="1"/>
  <c r="AM20" s="1"/>
  <c r="U26" i="7"/>
  <c r="X26" s="1"/>
  <c r="S27"/>
  <c r="V27" l="1"/>
  <c r="T27"/>
  <c r="S28" l="1"/>
  <c r="U27"/>
  <c r="X27" s="1"/>
  <c r="V28" l="1"/>
  <c r="T28"/>
  <c r="U28" l="1"/>
  <c r="X28" s="1"/>
  <c r="S29"/>
  <c r="V29" l="1"/>
  <c r="T29"/>
  <c r="S30" l="1"/>
  <c r="U29"/>
  <c r="X29" s="1"/>
  <c r="T30" l="1"/>
  <c r="V30"/>
  <c r="U30" l="1"/>
  <c r="X30" s="1"/>
  <c r="S31"/>
  <c r="V31" l="1"/>
  <c r="T31"/>
  <c r="S32" l="1"/>
  <c r="U31"/>
  <c r="X31" s="1"/>
  <c r="V32" l="1"/>
  <c r="T32"/>
  <c r="U32" l="1"/>
  <c r="X32" s="1"/>
  <c r="S33"/>
  <c r="V33" l="1"/>
  <c r="T33"/>
  <c r="S34" l="1"/>
  <c r="U33"/>
  <c r="X33" s="1"/>
  <c r="T34" l="1"/>
  <c r="V34"/>
  <c r="U34" l="1"/>
  <c r="X34" s="1"/>
  <c r="S35"/>
  <c r="V35" l="1"/>
  <c r="T35"/>
  <c r="S36" l="1"/>
  <c r="U35"/>
  <c r="X35" s="1"/>
  <c r="V36" l="1"/>
  <c r="T36"/>
  <c r="S37" l="1"/>
  <c r="U36"/>
  <c r="X36" s="1"/>
  <c r="T37" l="1"/>
  <c r="V37"/>
  <c r="U37" l="1"/>
  <c r="X37" s="1"/>
  <c r="S38"/>
  <c r="V38" l="1"/>
  <c r="T38"/>
  <c r="S39" l="1"/>
  <c r="U38"/>
  <c r="X38" s="1"/>
  <c r="T39" l="1"/>
  <c r="V39"/>
  <c r="U39" l="1"/>
  <c r="X39" s="1"/>
  <c r="S40"/>
  <c r="V40" l="1"/>
  <c r="T40"/>
  <c r="S41" l="1"/>
  <c r="U40"/>
  <c r="X40" s="1"/>
  <c r="V41" l="1"/>
  <c r="T41"/>
  <c r="U41" l="1"/>
  <c r="X41" s="1"/>
  <c r="S42"/>
  <c r="V42" l="1"/>
  <c r="T42"/>
  <c r="S43" l="1"/>
  <c r="U42"/>
  <c r="X42" s="1"/>
  <c r="V43" l="1"/>
  <c r="T43"/>
  <c r="U43" l="1"/>
  <c r="X43" s="1"/>
  <c r="S44"/>
  <c r="V44" l="1"/>
  <c r="T44"/>
  <c r="S45" l="1"/>
  <c r="U44"/>
  <c r="X44" s="1"/>
  <c r="T45" l="1"/>
  <c r="V45"/>
  <c r="U45" l="1"/>
  <c r="X45" s="1"/>
  <c r="S46"/>
  <c r="V46" l="1"/>
  <c r="T46"/>
  <c r="S47" l="1"/>
  <c r="U46"/>
  <c r="X46" s="1"/>
  <c r="V47" l="1"/>
  <c r="T47"/>
  <c r="U47" l="1"/>
  <c r="X47" s="1"/>
  <c r="S48"/>
  <c r="V48" l="1"/>
  <c r="T48"/>
  <c r="S49" l="1"/>
  <c r="U48"/>
  <c r="X48" s="1"/>
  <c r="T49" l="1"/>
  <c r="V49"/>
  <c r="U49" l="1"/>
  <c r="X49" s="1"/>
  <c r="S50"/>
  <c r="V50" l="1"/>
  <c r="T50"/>
  <c r="S51" l="1"/>
  <c r="U50"/>
  <c r="X50" s="1"/>
  <c r="V51" l="1"/>
  <c r="T51"/>
  <c r="U51" l="1"/>
  <c r="X51" s="1"/>
  <c r="S52"/>
  <c r="V52" l="1"/>
  <c r="T52"/>
  <c r="U52" s="1"/>
  <c r="X52" l="1"/>
</calcChain>
</file>

<file path=xl/sharedStrings.xml><?xml version="1.0" encoding="utf-8"?>
<sst xmlns="http://schemas.openxmlformats.org/spreadsheetml/2006/main" count="890" uniqueCount="369">
  <si>
    <t xml:space="preserve">From </t>
  </si>
  <si>
    <t xml:space="preserve">to </t>
  </si>
  <si>
    <t>Subscription per unit</t>
  </si>
  <si>
    <t>No of units</t>
  </si>
  <si>
    <t>Subscription remitted per month</t>
  </si>
  <si>
    <t>Group</t>
  </si>
  <si>
    <t>No of Months</t>
  </si>
  <si>
    <t>Total amount</t>
  </si>
  <si>
    <t>Insurance Fund (Rs.)</t>
  </si>
  <si>
    <t>Saving Fund (Rs.)</t>
  </si>
  <si>
    <t>01.Nov.1986</t>
  </si>
  <si>
    <t>31.Oct.1994</t>
  </si>
  <si>
    <t>C</t>
  </si>
  <si>
    <t>01.Nov.1994</t>
  </si>
  <si>
    <t>31.Oct.2004</t>
  </si>
  <si>
    <t>01.Nov.2004</t>
  </si>
  <si>
    <t>31.Oct.2013</t>
  </si>
  <si>
    <t>B</t>
  </si>
  <si>
    <t>01.Nov.2013</t>
  </si>
  <si>
    <t>01.Jul.2018</t>
  </si>
  <si>
    <t>A</t>
  </si>
  <si>
    <t/>
  </si>
  <si>
    <t>Total</t>
  </si>
  <si>
    <t>CALCULATION SHEET</t>
  </si>
  <si>
    <t>Date of Commencement of the Scheme</t>
  </si>
  <si>
    <t>:</t>
  </si>
  <si>
    <t>Last installment contributed</t>
  </si>
  <si>
    <t>Reason for discontinuation of the Scheme</t>
  </si>
  <si>
    <t>Subsription Recovered and remitted :</t>
  </si>
  <si>
    <t>Calculation of Saving Fund with interest :</t>
  </si>
  <si>
    <t>Calculation of total benefits under GIS saving</t>
  </si>
  <si>
    <t>No of Units</t>
  </si>
  <si>
    <t>Saving Fund</t>
  </si>
  <si>
    <t>Interest</t>
  </si>
  <si>
    <t>Total Amount Payable :</t>
  </si>
  <si>
    <t>DDO Signature</t>
  </si>
  <si>
    <t>ANNEXURE - C</t>
  </si>
  <si>
    <r>
      <t>FORM OF BILL FOR GROUP INSURANCE AT THE TIME OF RETIREMENT</t>
    </r>
    <r>
      <rPr>
        <b/>
        <sz val="12"/>
        <color indexed="8"/>
        <rFont val="Times New Roman"/>
        <family val="1"/>
      </rPr>
      <t>/ RESIGNATION / DEATH</t>
    </r>
  </si>
  <si>
    <t>Received a sum of Rs.</t>
  </si>
  <si>
    <t>Interst on saving fund</t>
  </si>
  <si>
    <t>Savings fund  Rs.</t>
  </si>
  <si>
    <t>For payment to the subscriber / or the nominees of the subscriber as per particulars given below.</t>
  </si>
  <si>
    <t>1.</t>
  </si>
  <si>
    <t>Name of the employee / member</t>
  </si>
  <si>
    <t>2.</t>
  </si>
  <si>
    <t>Designation of the Post held immediately before retirement /death</t>
  </si>
  <si>
    <t>3.</t>
  </si>
  <si>
    <t>Group to which the employee / member belonged.</t>
  </si>
  <si>
    <t>4.</t>
  </si>
  <si>
    <t>Name of the beneficiaries in the event of death of the employee / member</t>
  </si>
  <si>
    <t xml:space="preserve"> </t>
  </si>
  <si>
    <t>Relevant biodata of employee / member</t>
  </si>
  <si>
    <t xml:space="preserve">a) </t>
  </si>
  <si>
    <t>Date of commencement of insurance cover / member ship and the group to which he belonged initially.</t>
  </si>
  <si>
    <t>b)</t>
  </si>
  <si>
    <t xml:space="preserve"> Year of acquiring membership in higher group :</t>
  </si>
  <si>
    <t>i)</t>
  </si>
  <si>
    <t>ii)</t>
  </si>
  <si>
    <t>iii)</t>
  </si>
  <si>
    <t xml:space="preserve">c) </t>
  </si>
  <si>
    <t xml:space="preserve">Date of retirement / resignation / death : </t>
  </si>
  <si>
    <t>Signature of DDO</t>
  </si>
  <si>
    <t xml:space="preserve">Date </t>
  </si>
  <si>
    <t>SUBSCRIPTION REMITANCE CERTIFICATE</t>
  </si>
  <si>
    <t>No of months</t>
  </si>
  <si>
    <t>monthly subscription</t>
  </si>
  <si>
    <t>Total Saving Fund</t>
  </si>
  <si>
    <t>Total Insurence Fund</t>
  </si>
  <si>
    <t>1920 X6.875=1320</t>
  </si>
  <si>
    <t>1920 X3.125=600</t>
  </si>
  <si>
    <t>3600 X10.5=2520</t>
  </si>
  <si>
    <t>3600 X4.5=1080</t>
  </si>
  <si>
    <t>6480 X10.5=4536</t>
  </si>
  <si>
    <t>6480 X4.5=1944</t>
  </si>
  <si>
    <t>6720 X10.5=4704</t>
  </si>
  <si>
    <t>6720 X4.5=2016</t>
  </si>
  <si>
    <t>Total Rs.</t>
  </si>
  <si>
    <t>CALCULATION SLIP</t>
  </si>
  <si>
    <t xml:space="preserve">            Calculation Slip of  Savings Fund and Interest pertaining to Sri .RAMAN, S.A.(Math's) who is retired on 30.Jun.2018</t>
  </si>
  <si>
    <t>No of extra units</t>
  </si>
  <si>
    <t xml:space="preserve">ACS with interest upto 01.07.2018 per unit </t>
  </si>
  <si>
    <t>Total                                      (col. 6 X 7)</t>
  </si>
  <si>
    <t xml:space="preserve">Total Accumulated Savings with Interest upto 01.07.2018 </t>
  </si>
  <si>
    <t>FORM NO.1</t>
  </si>
  <si>
    <t>( As per  G.O.Ms.No. 293  dt: 8-10-1984 )</t>
  </si>
  <si>
    <t>OFFICE  OF THE  : ZPHS KANDI MDL:KANDI SANGAREDDY TS</t>
  </si>
  <si>
    <t>MEMORANDUM</t>
  </si>
  <si>
    <t>HEAD OF OFFICE</t>
  </si>
  <si>
    <t>FORM NO.2</t>
  </si>
  <si>
    <t>NON- DRAWAL CERIFICATE</t>
  </si>
  <si>
    <t xml:space="preserve">    Certified that the amount claimed in this bill has not drawn and paid previously  as per the Office records.</t>
  </si>
  <si>
    <t>signature of the DDO</t>
  </si>
  <si>
    <t>CERTIFICATE</t>
  </si>
  <si>
    <t>Certified that the Late Sri/Smt…………………………………………</t>
  </si>
  <si>
    <t>was in service on the date of his death. He was holding the post of ………………</t>
  </si>
  <si>
    <t>in the …………………………office / Department.</t>
  </si>
  <si>
    <t xml:space="preserve">                      Sri . RAMAN. a Group-A Employees has been enrolled as a member of the Andhra Pradesh State Government Employees Group Insurance Scheme, with effect from Nov-1986 his monthly subscription of Rs. 20/- (Rupees Twenty rupees only) (shall be deducted from his salary/wages commencing from the month of Nov-1986 and he will be eligible to the benefits of the scheme appropriate to group Cwith effect from  Nov-1986</t>
  </si>
  <si>
    <t xml:space="preserve">                      Sri . RAMAN has been promoted on a regular basis from Group C to Group C  with effect from Nov-1994 .His/Her monthly subscription for the Andhra Pradesh State Employees Group Insurance Scheme, shall be raised from Rs 20  to Rs.30  (Rupess Thirty rupees only)  from the month of Nov-1994 and he will be eligible to the benefits of the scheme appropriate to Group C with effect from Nov-1994 </t>
  </si>
  <si>
    <t xml:space="preserve">Name of the Employee and Designation : </t>
  </si>
  <si>
    <t>ABSRACT</t>
  </si>
  <si>
    <t xml:space="preserve">     Certified that an amount of Rs. 18720 has been recovered from  The salary of    Sri .RAMAN, S.A.(Math's), KANDI towards Group Insurance Fund as detailed below and remitted in the concerened Head of Account.</t>
  </si>
  <si>
    <t>ADVANCE STAMPED RECEIPT</t>
  </si>
  <si>
    <t>Applicant</t>
  </si>
  <si>
    <t>Countersigned</t>
  </si>
  <si>
    <t>Station:</t>
  </si>
  <si>
    <t>Date:</t>
  </si>
  <si>
    <t>DDO signature</t>
  </si>
  <si>
    <t xml:space="preserve">            Certified that in respect of the amount claimed in this bill subscription to the Group Insurance Scheme has been covered regularly at appropriate rates from the date of the subscriber admission to the scheme to the month of cessation of duties </t>
  </si>
  <si>
    <t>Units</t>
  </si>
  <si>
    <t>Insurance Fund</t>
  </si>
  <si>
    <t xml:space="preserve">Year </t>
  </si>
  <si>
    <t>Subscription</t>
  </si>
  <si>
    <t>Insurance</t>
  </si>
  <si>
    <t>Saving</t>
  </si>
  <si>
    <t>months</t>
  </si>
  <si>
    <t>Pre Group</t>
  </si>
  <si>
    <t>month of retirment</t>
  </si>
  <si>
    <t>III</t>
  </si>
  <si>
    <t>Rate of Int</t>
  </si>
  <si>
    <t>Int.</t>
  </si>
  <si>
    <t>From</t>
  </si>
  <si>
    <t>Int Rate</t>
  </si>
  <si>
    <t>Total Amount Payable</t>
  </si>
  <si>
    <t>=</t>
  </si>
  <si>
    <t>21842.71</t>
  </si>
  <si>
    <t>One</t>
  </si>
  <si>
    <t>Two</t>
  </si>
  <si>
    <t xml:space="preserve">Twenty </t>
  </si>
  <si>
    <t>Three</t>
  </si>
  <si>
    <t xml:space="preserve">Thirty </t>
  </si>
  <si>
    <t>Four</t>
  </si>
  <si>
    <t xml:space="preserve">Forty </t>
  </si>
  <si>
    <t>Five</t>
  </si>
  <si>
    <t xml:space="preserve">Fifty </t>
  </si>
  <si>
    <t>Six</t>
  </si>
  <si>
    <t xml:space="preserve">Sixty </t>
  </si>
  <si>
    <t>Seven</t>
  </si>
  <si>
    <t xml:space="preserve">Seventy </t>
  </si>
  <si>
    <t>Eight</t>
  </si>
  <si>
    <t xml:space="preserve">Eighty </t>
  </si>
  <si>
    <t>Nine</t>
  </si>
  <si>
    <t xml:space="preserve">Ninety </t>
  </si>
  <si>
    <t>Ten</t>
  </si>
  <si>
    <t>Eleven</t>
  </si>
  <si>
    <t>Twelve</t>
  </si>
  <si>
    <t>Thirteen</t>
  </si>
  <si>
    <t>Fourteen</t>
  </si>
  <si>
    <t>Fifteen</t>
  </si>
  <si>
    <t>Sixteen</t>
  </si>
  <si>
    <t>Seventeen</t>
  </si>
  <si>
    <t>Eighteen</t>
  </si>
  <si>
    <t>Nineteen</t>
  </si>
  <si>
    <t xml:space="preserve">Employee Particulars </t>
  </si>
  <si>
    <t>Name of the Employee</t>
  </si>
  <si>
    <t>Designation</t>
  </si>
  <si>
    <t>Place of working</t>
  </si>
  <si>
    <t>Reason for discontinuation</t>
  </si>
  <si>
    <t>Smt.</t>
  </si>
  <si>
    <t>Name of the Nominee</t>
  </si>
  <si>
    <t>Wife</t>
  </si>
  <si>
    <t>Relation with deseased Employee</t>
  </si>
  <si>
    <t>Subscription Recovered and remitted</t>
  </si>
  <si>
    <t>FROM</t>
  </si>
  <si>
    <t>TO</t>
  </si>
  <si>
    <t>Amount 
(in Rs.)</t>
  </si>
  <si>
    <t>DDO Details</t>
  </si>
  <si>
    <t>Treasury Details</t>
  </si>
  <si>
    <t>STO/PAO Office</t>
  </si>
  <si>
    <t>District</t>
  </si>
  <si>
    <t>Employee ID</t>
  </si>
  <si>
    <t>Treasury ID (7 Digits)</t>
  </si>
  <si>
    <t>CFMS ID (8 Digits)</t>
  </si>
  <si>
    <t>Name of the DDO</t>
  </si>
  <si>
    <t>DDO Code</t>
  </si>
  <si>
    <t>Designation of DDO</t>
  </si>
  <si>
    <t>Office Name</t>
  </si>
  <si>
    <t>Office Address</t>
  </si>
  <si>
    <t>Procdg. No. &amp; Date</t>
  </si>
  <si>
    <t>Department name</t>
  </si>
  <si>
    <t>Treasury Bank Code &amp; Place</t>
  </si>
  <si>
    <t>Forest</t>
  </si>
  <si>
    <t>Government of Andhra Pradesh</t>
  </si>
  <si>
    <t>Dated:</t>
  </si>
  <si>
    <t xml:space="preserve">Sub : </t>
  </si>
  <si>
    <t xml:space="preserve">Ref : </t>
  </si>
  <si>
    <r>
      <t>1)</t>
    </r>
    <r>
      <rPr>
        <sz val="11.5"/>
        <color indexed="8"/>
        <rFont val="Times New Roman"/>
        <family val="1"/>
      </rPr>
      <t xml:space="preserve"> G.O.Ms.No.293, Finance (Plg) Department dated: 08.10.1984</t>
    </r>
  </si>
  <si>
    <r>
      <t>2)</t>
    </r>
    <r>
      <rPr>
        <sz val="11.5"/>
        <color indexed="8"/>
        <rFont val="Times New Roman"/>
        <family val="1"/>
      </rPr>
      <t xml:space="preserve"> G.O.Ms.No.367 Fin &amp; Plg. (FW Admn.II) Dept., Dt.15-11-1994 and read with
    G.O.Ms.No.382 Fin &amp; Plg. (FW Admn.II) Dept., Dt.05-12-1994</t>
    </r>
  </si>
  <si>
    <t>****</t>
  </si>
  <si>
    <t>To</t>
  </si>
  <si>
    <t>Rate of contribution per one unit</t>
  </si>
  <si>
    <t>Contribution  per month</t>
  </si>
  <si>
    <t xml:space="preserve">Total amount Payable </t>
  </si>
  <si>
    <t>Calculation of ACS with interest sheet enclosed to this proceedings</t>
  </si>
  <si>
    <t>Bill</t>
  </si>
  <si>
    <t xml:space="preserve">ZPHS </t>
  </si>
  <si>
    <t xml:space="preserve">APTC FORM - 40 </t>
  </si>
  <si>
    <t xml:space="preserve">BILL   FOR   WITHDRAWAL   FROM   GPF /GIS/FBF / EWF / LOANS   AND   ADVANCES </t>
  </si>
  <si>
    <t>For the Month &amp; Year</t>
  </si>
  <si>
    <t xml:space="preserve">Bill For </t>
  </si>
  <si>
    <t>GIS Final Payment</t>
  </si>
  <si>
    <t>( For Treasury  Use Only)</t>
  </si>
  <si>
    <t xml:space="preserve">District : </t>
  </si>
  <si>
    <t>Date : ……………………</t>
  </si>
  <si>
    <t>Office Bill No / D. D. O’s T.B.R No</t>
  </si>
  <si>
    <t>Trans ID :</t>
  </si>
  <si>
    <t>Head of Account</t>
  </si>
  <si>
    <t>Treasury / P.A.O. Code</t>
  </si>
  <si>
    <t>Majot Head</t>
  </si>
  <si>
    <t>Insurance and Pension Fund</t>
  </si>
  <si>
    <t>D.D.O. Code</t>
  </si>
  <si>
    <t>Sub Major Head</t>
  </si>
  <si>
    <t>D.D.O.Designation</t>
  </si>
  <si>
    <t>Minor Head</t>
  </si>
  <si>
    <t>State Govt. Employees GIS</t>
  </si>
  <si>
    <t xml:space="preserve">                                                                                                                                                                                                                                                                to ZP</t>
  </si>
  <si>
    <t>DDO Office Name :</t>
  </si>
  <si>
    <t>Group Sub-Head</t>
  </si>
  <si>
    <t>Bank Code</t>
  </si>
  <si>
    <t>Sub Head</t>
  </si>
  <si>
    <t>Bank Branch Name :</t>
  </si>
  <si>
    <t>Detailed Head</t>
  </si>
  <si>
    <t>Sub-Detailed Head</t>
  </si>
  <si>
    <t>Non-plan = N/ Plan = P</t>
  </si>
  <si>
    <t>N</t>
  </si>
  <si>
    <t>Charged = C/ Voted = V</t>
  </si>
  <si>
    <t>V</t>
  </si>
  <si>
    <t xml:space="preserve">Contigency Fund MH                 Service Major Head </t>
  </si>
  <si>
    <t>Charged = C / Voted = V</t>
  </si>
  <si>
    <t>Pay Bill Amount Rs.</t>
  </si>
  <si>
    <t>Rupees only )</t>
  </si>
  <si>
    <t>By Cash / Adjustment / Cheque /</t>
  </si>
  <si>
    <t>Account Credit/ Draft.</t>
  </si>
  <si>
    <t>Drawing Officer</t>
  </si>
  <si>
    <t>FOR USE IN TREASURY / PAY &amp; ACCOUNTS OFFICER ONLY</t>
  </si>
  <si>
    <t>Pay Rs. ______________ ( Rupees ____________________________________________________________________________</t>
  </si>
  <si>
    <t>__________________________________________________________________________________________________________</t>
  </si>
  <si>
    <t>____________________________ Only) by Cash / Cheque / Draft / Account Credit / Adjustment.</t>
  </si>
  <si>
    <t>Treasury Officer / Pay &amp; Accounts Officer</t>
  </si>
  <si>
    <t>Remarks</t>
  </si>
  <si>
    <t>Final /Part final payment
in Rs</t>
  </si>
  <si>
    <t>(1)</t>
  </si>
  <si>
    <t>(2)</t>
  </si>
  <si>
    <t>(3)</t>
  </si>
  <si>
    <t>(4)</t>
  </si>
  <si>
    <t>(5)</t>
  </si>
  <si>
    <t>(6)</t>
  </si>
  <si>
    <t>(7)</t>
  </si>
  <si>
    <t>(8)</t>
  </si>
  <si>
    <t>Designation of the Sanction Authority</t>
  </si>
  <si>
    <t>Note: Original sanction order should be enclosed</t>
  </si>
  <si>
    <t>Budget Details</t>
  </si>
  <si>
    <t xml:space="preserve">1. Allotment of Budget for the year ___________________ Rs________________ </t>
  </si>
  <si>
    <t>2. Incurred expenditure inclusive of this Bill _____________   Rs ________________</t>
  </si>
  <si>
    <t xml:space="preserve">3. Balance          Rs. _______________  </t>
  </si>
  <si>
    <t xml:space="preserve">         Drawing Officer </t>
  </si>
  <si>
    <t>FOR  USE  IN  ACCOUNTANT  GENARL  OFFICER</t>
  </si>
  <si>
    <t>Govt. of Andhra Pradesh</t>
  </si>
  <si>
    <t>APTC  FORM  -  101</t>
  </si>
  <si>
    <t>PAPER TOKEN</t>
  </si>
  <si>
    <t>(See subsidiary Rule 2 (W) Under Treasury Rule 15:</t>
  </si>
  <si>
    <t>Govt. Memo No.  : 38907 / Accounts / 65-5, Dtg: 21-02-1963)</t>
  </si>
  <si>
    <t>STO Code :</t>
  </si>
  <si>
    <t>(For Treasury Use Only)</t>
  </si>
  <si>
    <t>STO NAME :</t>
  </si>
  <si>
    <t>Date :</t>
  </si>
  <si>
    <t>DDO Code :</t>
  </si>
  <si>
    <t>DDO CODE</t>
  </si>
  <si>
    <t xml:space="preserve">DDO design :      </t>
  </si>
  <si>
    <t xml:space="preserve">Treasury / PAO Name : </t>
  </si>
  <si>
    <t>DDO Designation</t>
  </si>
  <si>
    <t xml:space="preserve">DDO Office Name </t>
  </si>
  <si>
    <t>To,</t>
  </si>
  <si>
    <t>Bank Branch Code</t>
  </si>
  <si>
    <t>Name :</t>
  </si>
  <si>
    <t>The Treasury Officer / Manager,</t>
  </si>
  <si>
    <t>Head of Account :</t>
  </si>
  <si>
    <t xml:space="preserve">State Bank of </t>
  </si>
  <si>
    <t>India</t>
  </si>
  <si>
    <t>(Major Head)</t>
  </si>
  <si>
    <t>(Sub-MH)</t>
  </si>
  <si>
    <t>(Minor Head)</t>
  </si>
  <si>
    <t>(Grp-SH)</t>
  </si>
  <si>
    <t>Please Pay Bill No</t>
  </si>
  <si>
    <t>dated</t>
  </si>
  <si>
    <t>for    Rs.</t>
  </si>
  <si>
    <t>(Sub Head)</t>
  </si>
  <si>
    <t>(Det. Head)</t>
  </si>
  <si>
    <t>(Sub Det. Head)</t>
  </si>
  <si>
    <t>Non-Plan=N</t>
  </si>
  <si>
    <t>Charged = C</t>
  </si>
  <si>
    <t>Contingency Fund MH/</t>
  </si>
  <si>
    <t>Plan = P :</t>
  </si>
  <si>
    <t>Voted = V :</t>
  </si>
  <si>
    <t>Service Major Head</t>
  </si>
  <si>
    <t>to Sri/Smt.</t>
  </si>
  <si>
    <t xml:space="preserve"> for the office of the</t>
  </si>
  <si>
    <t xml:space="preserve">whose specimen signature is attested </t>
  </si>
  <si>
    <t>Gross Rs.</t>
  </si>
  <si>
    <t>Deductions Rs.</t>
  </si>
  <si>
    <t>Net Rs.</t>
  </si>
  <si>
    <t>herewith.</t>
  </si>
  <si>
    <t>Signature of the Govt. Servant</t>
  </si>
  <si>
    <t>Received the payment</t>
  </si>
  <si>
    <t>Messenger Name:</t>
  </si>
  <si>
    <t>Designation :</t>
  </si>
  <si>
    <t>(As ub APTC Form - 101)</t>
  </si>
  <si>
    <t>Attested</t>
  </si>
  <si>
    <t xml:space="preserve">Specimen Signature of </t>
  </si>
  <si>
    <t>1)</t>
  </si>
  <si>
    <t>Messenger</t>
  </si>
  <si>
    <t>2)</t>
  </si>
  <si>
    <t>Signature of the DDO</t>
  </si>
  <si>
    <t>receiving the payment</t>
  </si>
  <si>
    <t>STO Signature</t>
  </si>
  <si>
    <t xml:space="preserve">        The amount is payable to the party through cheque / DD and the expenditure is debitable from Head of  Account "8011-Insurance and Pension Funds, 107-Other Insurance and pension Funds, 02-GIS, 001-Insurance" </t>
  </si>
  <si>
    <t>FOR   USE   IN   ACCOUNTANT   GENARL   OFFICER</t>
  </si>
  <si>
    <t xml:space="preserve">Rc No :                                                                                    </t>
  </si>
  <si>
    <t xml:space="preserve">          In pursuance of the orders issued by the Govrnment in the references 1st and 2nd cited above, the share of Savings Fund contributed by the employees to A.P.State Govt. Employees Group Insurance Scheme should be refunded together with interest at prescribed rates on retirement and lumpsum amount along with the accumulated savings and interest in the case of death while in service.</t>
  </si>
  <si>
    <t>Copy to the individual,</t>
  </si>
  <si>
    <t>1) G.O.Ms.No.293, Finance (Plg) Department dated: 08.10.1984</t>
  </si>
  <si>
    <t xml:space="preserve">Designation : </t>
  </si>
  <si>
    <t>Date of Commencement</t>
  </si>
  <si>
    <t>Hundred</t>
  </si>
  <si>
    <t>One hundred Twenty</t>
  </si>
  <si>
    <t xml:space="preserve">BILL FOR WITHDRAWAL FROM  GPF /GIS/FBF / EWF / LOANS  AND  ADVANCES </t>
  </si>
  <si>
    <t>Group Insurance</t>
  </si>
  <si>
    <t>4) Application of the Individual.</t>
  </si>
  <si>
    <r>
      <rPr>
        <sz val="11"/>
        <color indexed="8"/>
        <rFont val="Times New Roman"/>
        <family val="1"/>
      </rPr>
      <t>Sl. No</t>
    </r>
  </si>
  <si>
    <r>
      <rPr>
        <sz val="11"/>
        <color indexed="8"/>
        <rFont val="Times New Roman"/>
        <family val="1"/>
      </rPr>
      <t>Name &amp; Designation
/ Subscriber / Employee or nominee</t>
    </r>
  </si>
  <si>
    <r>
      <rPr>
        <sz val="11"/>
        <color indexed="8"/>
        <rFont val="Times New Roman"/>
        <family val="1"/>
      </rPr>
      <t>Pay
in  Rs.</t>
    </r>
  </si>
  <si>
    <r>
      <rPr>
        <sz val="11"/>
        <color indexed="8"/>
        <rFont val="Times New Roman"/>
        <family val="1"/>
      </rPr>
      <t>Account
No</t>
    </r>
  </si>
  <si>
    <r>
      <rPr>
        <sz val="11"/>
        <color indexed="8"/>
        <rFont val="Times New Roman"/>
        <family val="1"/>
      </rPr>
      <t>No &amp; Date of sanction of the proceedings</t>
    </r>
  </si>
  <si>
    <r>
      <rPr>
        <sz val="11"/>
        <color indexed="8"/>
        <rFont val="Times New Roman"/>
        <family val="1"/>
      </rPr>
      <t>Nature &amp; Amount of
Withdrawal</t>
    </r>
  </si>
  <si>
    <r>
      <rPr>
        <sz val="11"/>
        <color indexed="8"/>
        <rFont val="Times New Roman"/>
        <family val="1"/>
      </rPr>
      <t>Advance in Rs</t>
    </r>
  </si>
  <si>
    <t xml:space="preserve">Insurance amount Payable </t>
  </si>
  <si>
    <t>2) G.O.Ms.No.367 Fin &amp; Plg. (FW Admn.II) Dept., Dt.15-11-1994 and read with</t>
  </si>
  <si>
    <t xml:space="preserve">    G.O.Ms.No.382 Fin &amp; Plg. (FW Admn.II) Dept., Dt.05-12-1994"</t>
  </si>
  <si>
    <t>Sl. No</t>
  </si>
  <si>
    <t>Name &amp; Designation
/ Subscriber / Employee or nominee</t>
  </si>
  <si>
    <t>Pay
in  Rs.</t>
  </si>
  <si>
    <t>Account
No</t>
  </si>
  <si>
    <t>No &amp; Date of sanction of the proceedings</t>
  </si>
  <si>
    <t>Nature &amp; Amount of
Withdrawal</t>
  </si>
  <si>
    <t>Advance in Rs</t>
  </si>
  <si>
    <r>
      <rPr>
        <sz val="16"/>
        <color theme="0"/>
        <rFont val="Calibri"/>
        <family val="2"/>
      </rPr>
      <t>Disclaimer:</t>
    </r>
    <r>
      <rPr>
        <sz val="11"/>
        <color rgb="FFFFC000"/>
        <rFont val="Calibri"/>
        <family val="2"/>
      </rPr>
      <t xml:space="preserve">
1.All care has been taken to keep the information upto date and correct and is for educational purpose only. 
2.You are encouraged to verify with experts before submitted the bill based on this calculator. 
3.If any suggestions please send our mail ID: apfsaamaravathi@gmail.com
4.Please visit our YouTube channel: https://www.youtube.com/c/APFSA</t>
    </r>
  </si>
  <si>
    <r>
      <rPr>
        <sz val="14"/>
        <color rgb="FFFF0000"/>
        <rFont val="Calibri"/>
        <family val="2"/>
      </rPr>
      <t xml:space="preserve">Disclaimer: </t>
    </r>
    <r>
      <rPr>
        <sz val="11"/>
        <color theme="10"/>
        <rFont val="Calibri"/>
        <family val="2"/>
      </rPr>
      <t xml:space="preserve">
</t>
    </r>
    <r>
      <rPr>
        <sz val="13"/>
        <color theme="1"/>
        <rFont val="Calibri"/>
        <family val="2"/>
      </rPr>
      <t>1.All care has been taken to keep the information upto date and correct and is for educational purpose only. 
2.You are encouraged to verify with experts before submitted the bill based on this calculator. 
3.If any suggestions please send our mail ID: apfsaamaravathi@gmail.com
4.Please visit our YouTube channel: https://www.youtube.com/c/APFSA</t>
    </r>
  </si>
  <si>
    <t>Employee HRMS &amp; CFMS ID</t>
  </si>
  <si>
    <t>%</t>
  </si>
  <si>
    <t xml:space="preserve">            In pursuance of the orders issued by the Govrnment in the references 1st to 3rd cited above, the share of Savings Fund contributed by the employees to A.P.State Govt. Employees Group Insurance Scheme should be refunded together with interest at prescribed rates on retirement and lumpsum amount along with the accumulated savings and interest in the case of death while in service.</t>
  </si>
  <si>
    <t>30516,25</t>
  </si>
  <si>
    <t>32871.70</t>
  </si>
  <si>
    <t xml:space="preserve">        The amount is payable to the party through cheque / DD and the expenditure is debitable from Head of  Account "8011- Insurance and Pension Funds – 107 - Group Insurance Scheme 01- State Government Employees – 001- Insurance Fund -002- Savings fund - 003- Interest from Government" </t>
  </si>
  <si>
    <t>State Government Employees</t>
  </si>
  <si>
    <t>Group Insurance Scheme</t>
  </si>
  <si>
    <t>Interest from Government</t>
  </si>
  <si>
    <t>Savings fund</t>
  </si>
  <si>
    <r>
      <t>3)</t>
    </r>
    <r>
      <rPr>
        <sz val="11.5"/>
        <color indexed="8"/>
        <rFont val="Times New Roman"/>
        <family val="1"/>
      </rPr>
      <t xml:space="preserve"> G.O.Ms.No.1 Finance (Admn.III -DSA) Department. Dated 03.01.2025</t>
    </r>
  </si>
  <si>
    <t>Sri</t>
  </si>
  <si>
    <t>A.Radha Krishna</t>
  </si>
  <si>
    <t>Senior Assistant</t>
  </si>
  <si>
    <t>0423505</t>
  </si>
  <si>
    <t>14094565</t>
  </si>
  <si>
    <t>Rajahmundry</t>
  </si>
  <si>
    <t>Death</t>
  </si>
  <si>
    <t>A. Ushakiran</t>
  </si>
  <si>
    <t>STO, Rajahmundry</t>
  </si>
  <si>
    <t>Rajahmundry Circle</t>
  </si>
  <si>
    <t>Rajamahendravaram</t>
  </si>
  <si>
    <t>Conservator of Forests</t>
  </si>
</sst>
</file>

<file path=xl/styles.xml><?xml version="1.0" encoding="utf-8"?>
<styleSheet xmlns="http://schemas.openxmlformats.org/spreadsheetml/2006/main">
  <numFmts count="17">
    <numFmt numFmtId="164" formatCode="_(* #,##0.00_);_(* \(#,##0.00\);_(* &quot;-&quot;??_);_(@_)"/>
    <numFmt numFmtId="165" formatCode="&quot;Rs.&quot;\ #,##0;[Red]&quot;Rs.&quot;\ \-#,##0"/>
    <numFmt numFmtId="166" formatCode="dd\-mm\-yyyy;@"/>
    <numFmt numFmtId="167" formatCode="0_);\(0\)"/>
    <numFmt numFmtId="168" formatCode="dd/mm/yyyy;@"/>
    <numFmt numFmtId="169" formatCode="mmm/yyyy"/>
    <numFmt numFmtId="170" formatCode="\(#\)"/>
    <numFmt numFmtId="171" formatCode="mmm\-yyyy"/>
    <numFmt numFmtId="172" formatCode="0.0"/>
    <numFmt numFmtId="173" formatCode="00000"/>
    <numFmt numFmtId="174" formatCode="00000000000"/>
    <numFmt numFmtId="175" formatCode="mm/yy"/>
    <numFmt numFmtId="176" formatCode="mm\ \ \-\ \ yyyy"/>
    <numFmt numFmtId="177" formatCode="mmmm\-yyyy"/>
    <numFmt numFmtId="178" formatCode="m/yyyy"/>
    <numFmt numFmtId="179" formatCode="0#"/>
    <numFmt numFmtId="180" formatCode="[$-14009]dd/mm/yyyy;@"/>
  </numFmts>
  <fonts count="143">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sz val="11"/>
      <color indexed="9"/>
      <name val="Calibri"/>
      <family val="2"/>
    </font>
    <font>
      <sz val="10"/>
      <color indexed="8"/>
      <name val="Arial"/>
      <family val="2"/>
    </font>
    <font>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9"/>
      <name val="Calibri"/>
      <family val="2"/>
    </font>
    <font>
      <sz val="12"/>
      <color indexed="8"/>
      <name val="Arial"/>
      <family val="2"/>
    </font>
    <font>
      <sz val="12"/>
      <color indexed="9"/>
      <name val="Arial"/>
      <family val="2"/>
    </font>
    <font>
      <sz val="12"/>
      <color indexed="20"/>
      <name val="Arial"/>
      <family val="2"/>
    </font>
    <font>
      <sz val="11"/>
      <color indexed="20"/>
      <name val="Calibri"/>
      <family val="2"/>
    </font>
    <font>
      <b/>
      <sz val="12"/>
      <color indexed="52"/>
      <name val="Arial"/>
      <family val="2"/>
    </font>
    <font>
      <b/>
      <sz val="11"/>
      <color indexed="52"/>
      <name val="Calibri"/>
      <family val="2"/>
    </font>
    <font>
      <b/>
      <sz val="12"/>
      <color indexed="9"/>
      <name val="Arial"/>
      <family val="2"/>
    </font>
    <font>
      <i/>
      <sz val="12"/>
      <color indexed="23"/>
      <name val="Arial"/>
      <family val="2"/>
    </font>
    <font>
      <i/>
      <sz val="11"/>
      <color indexed="23"/>
      <name val="Calibri"/>
      <family val="2"/>
    </font>
    <font>
      <sz val="12"/>
      <color indexed="17"/>
      <name val="Arial"/>
      <family val="2"/>
    </font>
    <font>
      <sz val="11"/>
      <color indexed="17"/>
      <name val="Calibri"/>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1"/>
      <color indexed="62"/>
      <name val="Calibri"/>
      <family val="2"/>
    </font>
    <font>
      <sz val="12"/>
      <color indexed="52"/>
      <name val="Arial"/>
      <family val="2"/>
    </font>
    <font>
      <sz val="11"/>
      <color indexed="52"/>
      <name val="Calibri"/>
      <family val="2"/>
    </font>
    <font>
      <sz val="12"/>
      <color indexed="60"/>
      <name val="Arial"/>
      <family val="2"/>
    </font>
    <font>
      <sz val="11"/>
      <color indexed="60"/>
      <name val="Calibri"/>
      <family val="2"/>
    </font>
    <font>
      <b/>
      <sz val="12"/>
      <color indexed="63"/>
      <name val="Arial"/>
      <family val="2"/>
    </font>
    <font>
      <b/>
      <sz val="11"/>
      <color indexed="63"/>
      <name val="Calibri"/>
      <family val="2"/>
    </font>
    <font>
      <b/>
      <sz val="12"/>
      <color indexed="8"/>
      <name val="Arial"/>
      <family val="2"/>
    </font>
    <font>
      <sz val="12"/>
      <color indexed="10"/>
      <name val="Arial"/>
      <family val="2"/>
    </font>
    <font>
      <sz val="11"/>
      <color indexed="10"/>
      <name val="Calibri"/>
      <family val="2"/>
    </font>
    <font>
      <b/>
      <sz val="12"/>
      <color indexed="8"/>
      <name val="Times New Roman"/>
      <family val="1"/>
    </font>
    <font>
      <b/>
      <sz val="12"/>
      <color theme="1"/>
      <name val="Calibri"/>
      <family val="2"/>
      <scheme val="minor"/>
    </font>
    <font>
      <sz val="10"/>
      <color theme="1"/>
      <name val="Calibri"/>
      <family val="2"/>
      <scheme val="minor"/>
    </font>
    <font>
      <b/>
      <u/>
      <sz val="14"/>
      <color theme="1"/>
      <name val="Calibri"/>
      <family val="2"/>
      <scheme val="minor"/>
    </font>
    <font>
      <sz val="11"/>
      <color theme="1"/>
      <name val="Verdana"/>
      <family val="2"/>
    </font>
    <font>
      <b/>
      <sz val="12"/>
      <color theme="1"/>
      <name val="Times New Roman"/>
      <family val="1"/>
    </font>
    <font>
      <b/>
      <u/>
      <sz val="12"/>
      <color theme="1"/>
      <name val="Times New Roman"/>
      <family val="1"/>
    </font>
    <font>
      <sz val="9"/>
      <color theme="1"/>
      <name val="Verdana"/>
      <family val="2"/>
    </font>
    <font>
      <sz val="10"/>
      <color theme="1"/>
      <name val="Verdana"/>
      <family val="2"/>
    </font>
    <font>
      <sz val="14"/>
      <color theme="1"/>
      <name val="Calibri"/>
      <family val="2"/>
      <scheme val="minor"/>
    </font>
    <font>
      <b/>
      <sz val="11"/>
      <color theme="1"/>
      <name val="Verdana"/>
      <family val="2"/>
    </font>
    <font>
      <b/>
      <u/>
      <sz val="16"/>
      <color theme="1"/>
      <name val="Arial Black"/>
      <family val="2"/>
    </font>
    <font>
      <b/>
      <sz val="18"/>
      <color theme="1"/>
      <name val="Castellar"/>
      <family val="1"/>
    </font>
    <font>
      <b/>
      <u/>
      <sz val="11"/>
      <color theme="1"/>
      <name val="Verdana"/>
      <family val="2"/>
    </font>
    <font>
      <b/>
      <u/>
      <sz val="16"/>
      <color theme="1"/>
      <name val="Verdana"/>
      <family val="2"/>
    </font>
    <font>
      <b/>
      <sz val="16"/>
      <name val="Times New Roman"/>
      <family val="1"/>
    </font>
    <font>
      <sz val="14"/>
      <name val="Times New Roman"/>
      <family val="1"/>
    </font>
    <font>
      <sz val="12"/>
      <name val="Times New Roman"/>
      <family val="1"/>
    </font>
    <font>
      <sz val="10"/>
      <name val="Times New Roman"/>
      <family val="1"/>
    </font>
    <font>
      <b/>
      <u/>
      <sz val="14"/>
      <name val="Times New Roman"/>
      <family val="1"/>
    </font>
    <font>
      <b/>
      <sz val="18"/>
      <name val="Times New Roman"/>
      <family val="1"/>
    </font>
    <font>
      <b/>
      <sz val="12"/>
      <name val="Times New Roman"/>
      <family val="1"/>
    </font>
    <font>
      <b/>
      <sz val="14"/>
      <name val="Times New Roman"/>
      <family val="1"/>
    </font>
    <font>
      <b/>
      <sz val="8"/>
      <color theme="1"/>
      <name val="Verdana"/>
      <family val="2"/>
    </font>
    <font>
      <sz val="10"/>
      <color theme="1"/>
      <name val="Times New Roman"/>
      <family val="1"/>
    </font>
    <font>
      <b/>
      <sz val="14"/>
      <color theme="1"/>
      <name val="Calibri"/>
      <family val="2"/>
      <scheme val="minor"/>
    </font>
    <font>
      <sz val="10"/>
      <color theme="1"/>
      <name val="Arial"/>
      <family val="2"/>
    </font>
    <font>
      <sz val="14"/>
      <color theme="1"/>
      <name val="Arial"/>
      <family val="2"/>
    </font>
    <font>
      <sz val="16"/>
      <color theme="1"/>
      <name val="Arial"/>
      <family val="2"/>
    </font>
    <font>
      <b/>
      <sz val="16"/>
      <color theme="1"/>
      <name val="Arial"/>
      <family val="2"/>
    </font>
    <font>
      <sz val="12"/>
      <color rgb="FF000000"/>
      <name val="Times New Roman"/>
      <family val="1"/>
    </font>
    <font>
      <sz val="11"/>
      <name val="Calibri"/>
      <family val="2"/>
      <scheme val="minor"/>
    </font>
    <font>
      <b/>
      <sz val="18"/>
      <color theme="1"/>
      <name val="Calibri"/>
      <family val="2"/>
      <scheme val="minor"/>
    </font>
    <font>
      <b/>
      <sz val="22"/>
      <color theme="6"/>
      <name val="Calibri"/>
      <family val="2"/>
      <scheme val="minor"/>
    </font>
    <font>
      <b/>
      <sz val="14"/>
      <color rgb="FF0070C0"/>
      <name val="Calibri"/>
      <family val="2"/>
      <scheme val="minor"/>
    </font>
    <font>
      <sz val="16"/>
      <color theme="1"/>
      <name val="Calibri"/>
      <family val="2"/>
      <scheme val="minor"/>
    </font>
    <font>
      <b/>
      <sz val="16"/>
      <color rgb="FF333333"/>
      <name val="Open Sans"/>
      <family val="2"/>
    </font>
    <font>
      <sz val="11"/>
      <name val="Times New Roman"/>
      <family val="1"/>
    </font>
    <font>
      <sz val="11.5"/>
      <color indexed="8"/>
      <name val="Times New Roman"/>
      <family val="1"/>
    </font>
    <font>
      <sz val="11.5"/>
      <color rgb="FFFF0000"/>
      <name val="Times New Roman"/>
      <family val="1"/>
    </font>
    <font>
      <b/>
      <sz val="10"/>
      <name val="Times New Roman"/>
      <family val="1"/>
    </font>
    <font>
      <b/>
      <sz val="10"/>
      <name val="Arial"/>
      <family val="2"/>
    </font>
    <font>
      <sz val="12"/>
      <name val="Arial"/>
      <family val="2"/>
    </font>
    <font>
      <b/>
      <u/>
      <sz val="14"/>
      <name val="Arial"/>
      <family val="2"/>
    </font>
    <font>
      <b/>
      <u/>
      <sz val="10"/>
      <name val="Arial"/>
      <family val="2"/>
    </font>
    <font>
      <b/>
      <sz val="12"/>
      <name val="Arial"/>
      <family val="2"/>
    </font>
    <font>
      <b/>
      <sz val="14"/>
      <name val="Arial"/>
      <family val="2"/>
    </font>
    <font>
      <b/>
      <i/>
      <sz val="10"/>
      <name val="Arial Black"/>
      <family val="2"/>
    </font>
    <font>
      <b/>
      <sz val="11"/>
      <name val="Arial"/>
      <family val="2"/>
    </font>
    <font>
      <i/>
      <sz val="8"/>
      <name val="Raavi"/>
      <family val="2"/>
    </font>
    <font>
      <b/>
      <i/>
      <sz val="12"/>
      <name val="Arial"/>
      <family val="2"/>
    </font>
    <font>
      <i/>
      <sz val="10"/>
      <name val="Arial"/>
      <family val="2"/>
    </font>
    <font>
      <sz val="16"/>
      <name val="Rage Italic"/>
      <family val="4"/>
    </font>
    <font>
      <sz val="11"/>
      <name val="Arial"/>
      <family val="2"/>
    </font>
    <font>
      <b/>
      <sz val="14"/>
      <name val="Poor Richard"/>
      <family val="1"/>
    </font>
    <font>
      <sz val="9"/>
      <name val="Arial"/>
      <family val="2"/>
    </font>
    <font>
      <sz val="8"/>
      <name val="Arial"/>
      <family val="2"/>
    </font>
    <font>
      <sz val="10"/>
      <name val="Courier New"/>
      <family val="3"/>
    </font>
    <font>
      <sz val="14"/>
      <name val="Rage Italic"/>
      <family val="4"/>
    </font>
    <font>
      <b/>
      <i/>
      <sz val="10"/>
      <name val="Arial"/>
      <family val="2"/>
    </font>
    <font>
      <b/>
      <sz val="11"/>
      <color rgb="FF000000"/>
      <name val="Times New Roman"/>
      <family val="1"/>
    </font>
    <font>
      <b/>
      <sz val="11"/>
      <color indexed="8"/>
      <name val="Times New Roman"/>
      <family val="1"/>
    </font>
    <font>
      <b/>
      <sz val="16"/>
      <name val="Arial"/>
      <family val="2"/>
    </font>
    <font>
      <sz val="16"/>
      <name val="Arial"/>
      <family val="2"/>
    </font>
    <font>
      <i/>
      <sz val="10"/>
      <name val="Impact"/>
      <family val="2"/>
    </font>
    <font>
      <i/>
      <sz val="11"/>
      <name val="Arial"/>
      <family val="2"/>
    </font>
    <font>
      <i/>
      <sz val="8"/>
      <name val="Arial"/>
      <family val="2"/>
    </font>
    <font>
      <b/>
      <i/>
      <sz val="9"/>
      <name val="Arial"/>
      <family val="2"/>
    </font>
    <font>
      <i/>
      <sz val="9"/>
      <name val="Lucida Calligraphy"/>
      <family val="4"/>
    </font>
    <font>
      <i/>
      <sz val="12"/>
      <name val="Lucida Calligraphy"/>
      <family val="4"/>
    </font>
    <font>
      <i/>
      <sz val="10"/>
      <name val="Lucida Calligraphy"/>
      <family val="4"/>
    </font>
    <font>
      <i/>
      <u val="singleAccounting"/>
      <sz val="10"/>
      <name val="Elephant"/>
      <family val="1"/>
    </font>
    <font>
      <i/>
      <sz val="10"/>
      <name val="Cambria"/>
      <family val="1"/>
    </font>
    <font>
      <sz val="10"/>
      <name val="Elephant"/>
      <family val="1"/>
    </font>
    <font>
      <b/>
      <sz val="11"/>
      <name val="Times New Roman"/>
      <family val="1"/>
    </font>
    <font>
      <sz val="10"/>
      <color theme="0"/>
      <name val="Arial"/>
      <family val="2"/>
    </font>
    <font>
      <b/>
      <sz val="14"/>
      <color theme="1"/>
      <name val="Times New Roman"/>
      <family val="1"/>
    </font>
    <font>
      <sz val="11"/>
      <color theme="0"/>
      <name val="Calibri"/>
      <family val="2"/>
      <scheme val="minor"/>
    </font>
    <font>
      <b/>
      <i/>
      <sz val="12"/>
      <color rgb="FFFF0000"/>
      <name val="Postino Italic"/>
      <family val="1"/>
    </font>
    <font>
      <b/>
      <sz val="14"/>
      <color rgb="FFFF0000"/>
      <name val="Poor Richard"/>
      <family val="1"/>
    </font>
    <font>
      <sz val="11"/>
      <color theme="1"/>
      <name val="Times New Roman"/>
      <family val="1"/>
    </font>
    <font>
      <sz val="11"/>
      <color rgb="FF000000"/>
      <name val="Times New Roman"/>
      <family val="1"/>
    </font>
    <font>
      <sz val="11"/>
      <color indexed="8"/>
      <name val="Times New Roman"/>
      <family val="1"/>
    </font>
    <font>
      <b/>
      <i/>
      <sz val="11"/>
      <color indexed="8"/>
      <name val="Postino Italic"/>
      <family val="1"/>
    </font>
    <font>
      <sz val="10"/>
      <color theme="6" tint="0.39997558519241921"/>
      <name val="Arial"/>
      <family val="2"/>
    </font>
    <font>
      <sz val="11"/>
      <color theme="1" tint="0.499984740745262"/>
      <name val="Calibri"/>
      <family val="2"/>
      <scheme val="minor"/>
    </font>
    <font>
      <sz val="10"/>
      <color theme="1" tint="0.499984740745262"/>
      <name val="Arial"/>
      <family val="2"/>
    </font>
    <font>
      <u/>
      <sz val="11"/>
      <color theme="10"/>
      <name val="Calibri"/>
      <family val="2"/>
    </font>
    <font>
      <sz val="11"/>
      <color theme="10"/>
      <name val="Calibri"/>
      <family val="2"/>
    </font>
    <font>
      <sz val="11"/>
      <color rgb="FFFFC000"/>
      <name val="Calibri"/>
      <family val="2"/>
    </font>
    <font>
      <sz val="14"/>
      <color rgb="FFFF0000"/>
      <name val="Calibri"/>
      <family val="2"/>
    </font>
    <font>
      <sz val="16"/>
      <color theme="0"/>
      <name val="Calibri"/>
      <family val="2"/>
    </font>
    <font>
      <sz val="13"/>
      <color theme="1"/>
      <name val="Calibri"/>
      <family val="2"/>
    </font>
    <font>
      <sz val="13"/>
      <name val="Times New Roman"/>
      <family val="1"/>
    </font>
    <font>
      <b/>
      <sz val="12"/>
      <name val="Calibri"/>
      <family val="2"/>
      <scheme val="minor"/>
    </font>
    <font>
      <sz val="10"/>
      <name val="Calibri"/>
      <family val="2"/>
      <scheme val="minor"/>
    </font>
    <font>
      <b/>
      <u/>
      <sz val="12"/>
      <name val="Calibri"/>
      <family val="2"/>
      <scheme val="minor"/>
    </font>
    <font>
      <b/>
      <u/>
      <sz val="14"/>
      <name val="Calibri"/>
      <family val="2"/>
      <scheme val="minor"/>
    </font>
    <font>
      <b/>
      <sz val="11"/>
      <name val="Calibri"/>
      <family val="2"/>
      <scheme val="minor"/>
    </font>
    <font>
      <sz val="9.5"/>
      <name val="Calibri"/>
      <family val="2"/>
    </font>
    <font>
      <sz val="12"/>
      <name val="Calibri"/>
      <family val="2"/>
      <scheme val="minor"/>
    </font>
    <font>
      <sz val="14"/>
      <name val="Calibri"/>
      <family val="2"/>
      <scheme val="minor"/>
    </font>
    <font>
      <b/>
      <sz val="14"/>
      <name val="Calibri"/>
      <family val="2"/>
      <scheme val="minor"/>
    </font>
    <font>
      <sz val="9"/>
      <name val="Calisto MT"/>
      <family val="1"/>
    </font>
  </fonts>
  <fills count="5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2" tint="-9.9948118533890809E-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4"/>
        <bgColor indexed="64"/>
      </patternFill>
    </fill>
    <fill>
      <patternFill patternType="solid">
        <fgColor theme="7" tint="-0.249977111117893"/>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7999816888943144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dotted">
        <color indexed="64"/>
      </top>
      <bottom/>
      <diagonal/>
    </border>
    <border>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s>
  <cellStyleXfs count="402">
    <xf numFmtId="0" fontId="0" fillId="0" borderId="0"/>
    <xf numFmtId="0" fontId="3" fillId="0" borderId="0"/>
    <xf numFmtId="0" fontId="14" fillId="3" borderId="0" applyNumberFormat="0" applyBorder="0" applyAlignment="0" applyProtection="0"/>
    <xf numFmtId="0" fontId="7"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5" borderId="0" applyNumberFormat="0" applyBorder="0" applyAlignment="0" applyProtection="0"/>
    <xf numFmtId="0" fontId="7"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7"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7"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9" borderId="0" applyNumberFormat="0" applyBorder="0" applyAlignment="0" applyProtection="0"/>
    <xf numFmtId="0" fontId="7"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23" borderId="0" applyNumberFormat="0" applyBorder="0" applyAlignment="0" applyProtection="0"/>
    <xf numFmtId="0" fontId="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17" borderId="0" applyNumberFormat="0" applyBorder="0" applyAlignment="0" applyProtection="0"/>
    <xf numFmtId="0" fontId="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9" borderId="0" applyNumberFormat="0" applyBorder="0" applyAlignment="0" applyProtection="0"/>
    <xf numFmtId="0" fontId="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9" borderId="0" applyNumberFormat="0" applyBorder="0" applyAlignment="0" applyProtection="0"/>
    <xf numFmtId="0" fontId="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1" borderId="0" applyNumberFormat="0" applyBorder="0" applyAlignment="0" applyProtection="0"/>
    <xf numFmtId="0" fontId="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3" borderId="0" applyNumberFormat="0" applyBorder="0" applyAlignment="0" applyProtection="0"/>
    <xf numFmtId="0" fontId="5" fillId="32"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5" borderId="0" applyNumberFormat="0" applyBorder="0" applyAlignment="0" applyProtection="0"/>
    <xf numFmtId="0" fontId="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37" borderId="0" applyNumberFormat="0" applyBorder="0" applyAlignment="0" applyProtection="0"/>
    <xf numFmtId="0" fontId="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6" fillId="5" borderId="0" applyNumberFormat="0" applyBorder="0" applyAlignment="0" applyProtection="0"/>
    <xf numFmtId="0" fontId="17"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8" fillId="39" borderId="1" applyNumberFormat="0" applyAlignment="0" applyProtection="0"/>
    <xf numFmtId="0" fontId="19" fillId="38" borderId="1" applyNumberFormat="0" applyAlignment="0" applyProtection="0"/>
    <xf numFmtId="0" fontId="18" fillId="39" borderId="1" applyNumberFormat="0" applyAlignment="0" applyProtection="0"/>
    <xf numFmtId="0" fontId="18" fillId="39" borderId="1" applyNumberFormat="0" applyAlignment="0" applyProtection="0"/>
    <xf numFmtId="0" fontId="18" fillId="39" borderId="1" applyNumberFormat="0" applyAlignment="0" applyProtection="0"/>
    <xf numFmtId="0" fontId="19" fillId="38" borderId="1" applyNumberFormat="0" applyAlignment="0" applyProtection="0"/>
    <xf numFmtId="0" fontId="19" fillId="38" borderId="1" applyNumberFormat="0" applyAlignment="0" applyProtection="0"/>
    <xf numFmtId="0" fontId="18" fillId="39" borderId="1" applyNumberFormat="0" applyAlignment="0" applyProtection="0"/>
    <xf numFmtId="0" fontId="18" fillId="39" borderId="1" applyNumberFormat="0" applyAlignment="0" applyProtection="0"/>
    <xf numFmtId="0" fontId="20" fillId="41" borderId="2" applyNumberFormat="0" applyAlignment="0" applyProtection="0"/>
    <xf numFmtId="0" fontId="13" fillId="40" borderId="2" applyNumberFormat="0" applyAlignment="0" applyProtection="0"/>
    <xf numFmtId="0" fontId="20" fillId="41" borderId="2" applyNumberFormat="0" applyAlignment="0" applyProtection="0"/>
    <xf numFmtId="0" fontId="20" fillId="41" borderId="2" applyNumberFormat="0" applyAlignment="0" applyProtection="0"/>
    <xf numFmtId="0" fontId="20" fillId="41" borderId="2" applyNumberFormat="0" applyAlignment="0" applyProtection="0"/>
    <xf numFmtId="0" fontId="13" fillId="40" borderId="2" applyNumberFormat="0" applyAlignment="0" applyProtection="0"/>
    <xf numFmtId="0" fontId="13" fillId="40" borderId="2" applyNumberFormat="0" applyAlignment="0" applyProtection="0"/>
    <xf numFmtId="0" fontId="20" fillId="41" borderId="2" applyNumberFormat="0" applyAlignment="0" applyProtection="0"/>
    <xf numFmtId="0" fontId="20" fillId="41" borderId="2" applyNumberFormat="0" applyAlignment="0" applyProtection="0"/>
    <xf numFmtId="164" fontId="4"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3" fillId="7"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5" fillId="0" borderId="3" applyNumberFormat="0" applyFill="0" applyAlignment="0" applyProtection="0"/>
    <xf numFmtId="0" fontId="8"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9"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10"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3" borderId="1" applyNumberFormat="0" applyAlignment="0" applyProtection="0"/>
    <xf numFmtId="0" fontId="29" fillId="12" borderId="1" applyNumberFormat="0" applyAlignment="0" applyProtection="0"/>
    <xf numFmtId="0" fontId="28" fillId="13" borderId="1" applyNumberFormat="0" applyAlignment="0" applyProtection="0"/>
    <xf numFmtId="0" fontId="28" fillId="13" borderId="1" applyNumberFormat="0" applyAlignment="0" applyProtection="0"/>
    <xf numFmtId="0" fontId="28" fillId="13" borderId="1" applyNumberFormat="0" applyAlignment="0" applyProtection="0"/>
    <xf numFmtId="0" fontId="29" fillId="12" borderId="1" applyNumberFormat="0" applyAlignment="0" applyProtection="0"/>
    <xf numFmtId="0" fontId="29" fillId="12" borderId="1" applyNumberFormat="0" applyAlignment="0" applyProtection="0"/>
    <xf numFmtId="0" fontId="28" fillId="13" borderId="1" applyNumberFormat="0" applyAlignment="0" applyProtection="0"/>
    <xf numFmtId="0" fontId="28" fillId="13" borderId="1" applyNumberFormat="0" applyAlignment="0" applyProtection="0"/>
    <xf numFmtId="0" fontId="30" fillId="0" borderId="6" applyNumberFormat="0" applyFill="0" applyAlignment="0" applyProtection="0"/>
    <xf numFmtId="0" fontId="31"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2" fillId="43" borderId="0" applyNumberFormat="0" applyBorder="0" applyAlignment="0" applyProtection="0"/>
    <xf numFmtId="0" fontId="33"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applyNumberFormat="0" applyFont="0" applyFill="0" applyBorder="0" applyAlignment="0" applyProtection="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4" fillId="45" borderId="7" applyNumberFormat="0" applyAlignment="0" applyProtection="0"/>
    <xf numFmtId="0" fontId="7" fillId="44" borderId="7" applyNumberFormat="0" applyFont="0" applyAlignment="0" applyProtection="0"/>
    <xf numFmtId="0" fontId="4" fillId="45" borderId="7" applyNumberFormat="0" applyAlignment="0" applyProtection="0"/>
    <xf numFmtId="0" fontId="4" fillId="45" borderId="7" applyNumberFormat="0" applyAlignment="0" applyProtection="0"/>
    <xf numFmtId="0" fontId="4" fillId="45" borderId="7" applyNumberFormat="0" applyAlignment="0" applyProtection="0"/>
    <xf numFmtId="0" fontId="7" fillId="44" borderId="7" applyNumberFormat="0" applyFont="0" applyAlignment="0" applyProtection="0"/>
    <xf numFmtId="0" fontId="7" fillId="44" borderId="7" applyNumberFormat="0" applyFont="0" applyAlignment="0" applyProtection="0"/>
    <xf numFmtId="0" fontId="4" fillId="45" borderId="7" applyNumberFormat="0" applyAlignment="0" applyProtection="0"/>
    <xf numFmtId="0" fontId="4" fillId="45" borderId="7" applyNumberFormat="0" applyAlignment="0" applyProtection="0"/>
    <xf numFmtId="0" fontId="34" fillId="39" borderId="8" applyNumberFormat="0" applyAlignment="0" applyProtection="0"/>
    <xf numFmtId="0" fontId="35" fillId="38" borderId="8" applyNumberFormat="0" applyAlignment="0" applyProtection="0"/>
    <xf numFmtId="0" fontId="34" fillId="39" borderId="8" applyNumberFormat="0" applyAlignment="0" applyProtection="0"/>
    <xf numFmtId="0" fontId="34" fillId="39" borderId="8" applyNumberFormat="0" applyAlignment="0" applyProtection="0"/>
    <xf numFmtId="0" fontId="34" fillId="39" borderId="8" applyNumberFormat="0" applyAlignment="0" applyProtection="0"/>
    <xf numFmtId="0" fontId="35" fillId="38" borderId="8" applyNumberFormat="0" applyAlignment="0" applyProtection="0"/>
    <xf numFmtId="0" fontId="35" fillId="38" borderId="8" applyNumberFormat="0" applyAlignment="0" applyProtection="0"/>
    <xf numFmtId="0" fontId="34" fillId="39" borderId="8" applyNumberFormat="0" applyAlignment="0" applyProtection="0"/>
    <xf numFmtId="0" fontId="34" fillId="39" borderId="8" applyNumberFormat="0" applyAlignment="0" applyProtection="0"/>
    <xf numFmtId="0" fontId="7" fillId="0" borderId="0">
      <alignment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6" fillId="0" borderId="9" applyNumberFormat="0" applyFill="0" applyAlignment="0" applyProtection="0"/>
    <xf numFmtId="0" fontId="12"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 fillId="0" borderId="0"/>
    <xf numFmtId="0" fontId="3" fillId="0" borderId="0"/>
    <xf numFmtId="0" fontId="126" fillId="0" borderId="0" applyNumberFormat="0" applyFill="0" applyBorder="0" applyAlignment="0" applyProtection="0">
      <alignment vertical="top"/>
      <protection locked="0"/>
    </xf>
  </cellStyleXfs>
  <cellXfs count="793">
    <xf numFmtId="0" fontId="0" fillId="0" borderId="0" xfId="0"/>
    <xf numFmtId="0" fontId="43" fillId="0" borderId="18" xfId="0" applyFont="1" applyBorder="1" applyAlignment="1" applyProtection="1">
      <alignment horizontal="center" vertical="center"/>
      <protection hidden="1"/>
    </xf>
    <xf numFmtId="2" fontId="43" fillId="0" borderId="14" xfId="0" applyNumberFormat="1" applyFont="1" applyBorder="1" applyProtection="1">
      <protection hidden="1"/>
    </xf>
    <xf numFmtId="1" fontId="43" fillId="0" borderId="10" xfId="0" applyNumberFormat="1" applyFont="1" applyBorder="1" applyAlignment="1" applyProtection="1">
      <alignment horizontal="right" vertical="center"/>
      <protection hidden="1"/>
    </xf>
    <xf numFmtId="2" fontId="43" fillId="0" borderId="10" xfId="0" applyNumberFormat="1" applyFont="1" applyBorder="1" applyAlignment="1" applyProtection="1">
      <alignment vertical="center"/>
      <protection hidden="1"/>
    </xf>
    <xf numFmtId="1" fontId="43" fillId="0" borderId="10" xfId="0" applyNumberFormat="1" applyFont="1" applyBorder="1" applyAlignment="1" applyProtection="1">
      <alignment horizontal="center" vertical="center"/>
      <protection hidden="1"/>
    </xf>
    <xf numFmtId="2" fontId="43" fillId="0" borderId="18" xfId="0" applyNumberFormat="1" applyFont="1" applyBorder="1" applyAlignment="1" applyProtection="1">
      <alignment horizontal="right" vertical="center"/>
      <protection hidden="1"/>
    </xf>
    <xf numFmtId="0" fontId="46" fillId="0" borderId="10" xfId="0" applyFont="1" applyBorder="1" applyAlignment="1" applyProtection="1">
      <alignment horizontal="center" vertical="center" wrapText="1"/>
      <protection hidden="1"/>
    </xf>
    <xf numFmtId="0" fontId="46" fillId="0" borderId="10" xfId="0" applyFont="1" applyBorder="1" applyAlignment="1" applyProtection="1">
      <alignment horizontal="center" vertical="center"/>
      <protection hidden="1"/>
    </xf>
    <xf numFmtId="0" fontId="47" fillId="0" borderId="10" xfId="0" applyFont="1" applyBorder="1" applyAlignment="1" applyProtection="1">
      <alignment horizontal="center" vertical="top" wrapText="1"/>
      <protection hidden="1"/>
    </xf>
    <xf numFmtId="1" fontId="43" fillId="0" borderId="10" xfId="0" applyNumberFormat="1" applyFont="1" applyBorder="1" applyAlignment="1" applyProtection="1">
      <alignment horizontal="center" vertical="center" wrapText="1"/>
      <protection hidden="1"/>
    </xf>
    <xf numFmtId="0" fontId="43" fillId="0" borderId="11" xfId="0" applyFont="1" applyBorder="1" applyAlignment="1" applyProtection="1">
      <alignment horizontal="center" vertical="center" wrapText="1"/>
      <protection hidden="1"/>
    </xf>
    <xf numFmtId="0" fontId="43" fillId="0" borderId="11" xfId="0" applyFont="1" applyBorder="1" applyAlignment="1" applyProtection="1">
      <alignment horizontal="center" vertical="center"/>
      <protection hidden="1"/>
    </xf>
    <xf numFmtId="2" fontId="43" fillId="0" borderId="10" xfId="0" applyNumberFormat="1" applyFont="1" applyBorder="1" applyAlignment="1" applyProtection="1">
      <alignment horizontal="center" vertical="center" shrinkToFit="1"/>
      <protection hidden="1"/>
    </xf>
    <xf numFmtId="2" fontId="43" fillId="0" borderId="10" xfId="0" applyNumberFormat="1" applyFont="1" applyBorder="1" applyAlignment="1" applyProtection="1">
      <alignment horizontal="center" vertical="center"/>
      <protection hidden="1"/>
    </xf>
    <xf numFmtId="0" fontId="43" fillId="0" borderId="10" xfId="0" applyFont="1" applyBorder="1" applyAlignment="1" applyProtection="1">
      <alignment horizontal="right" vertical="center"/>
      <protection hidden="1"/>
    </xf>
    <xf numFmtId="2" fontId="43" fillId="0" borderId="10" xfId="0" applyNumberFormat="1" applyFont="1" applyBorder="1" applyAlignment="1" applyProtection="1">
      <alignment horizontal="right" vertical="center"/>
      <protection hidden="1"/>
    </xf>
    <xf numFmtId="0" fontId="43" fillId="0" borderId="10" xfId="0" applyFont="1" applyBorder="1" applyAlignment="1" applyProtection="1">
      <alignment horizontal="center" vertical="center" wrapText="1"/>
      <protection hidden="1"/>
    </xf>
    <xf numFmtId="0" fontId="3" fillId="0" borderId="10" xfId="400" applyBorder="1" applyAlignment="1" applyProtection="1">
      <alignment horizontal="center" vertical="center"/>
      <protection hidden="1"/>
    </xf>
    <xf numFmtId="0" fontId="3" fillId="0" borderId="0" xfId="400" applyProtection="1">
      <protection hidden="1"/>
    </xf>
    <xf numFmtId="0" fontId="42" fillId="0" borderId="0" xfId="400" applyFont="1" applyAlignment="1" applyProtection="1">
      <alignment horizontal="left"/>
      <protection hidden="1"/>
    </xf>
    <xf numFmtId="0" fontId="41" fillId="0" borderId="10" xfId="400" applyFont="1" applyBorder="1" applyAlignment="1" applyProtection="1">
      <alignment horizontal="center" vertical="center"/>
      <protection hidden="1"/>
    </xf>
    <xf numFmtId="0" fontId="41" fillId="0" borderId="10" xfId="400" applyFont="1" applyBorder="1" applyAlignment="1" applyProtection="1">
      <alignment horizontal="center" vertical="center" wrapText="1"/>
      <protection hidden="1"/>
    </xf>
    <xf numFmtId="166" fontId="3" fillId="0" borderId="10" xfId="400" applyNumberFormat="1" applyBorder="1" applyAlignment="1" applyProtection="1">
      <alignment horizontal="center" vertical="center"/>
      <protection hidden="1"/>
    </xf>
    <xf numFmtId="0" fontId="43" fillId="0" borderId="10" xfId="0" applyFont="1" applyBorder="1" applyAlignment="1" applyProtection="1">
      <alignment horizontal="center" vertical="center"/>
      <protection hidden="1"/>
    </xf>
    <xf numFmtId="0" fontId="43" fillId="0" borderId="17" xfId="0" applyFont="1" applyBorder="1" applyProtection="1">
      <protection hidden="1"/>
    </xf>
    <xf numFmtId="0" fontId="43" fillId="0" borderId="0" xfId="0" applyFont="1" applyProtection="1">
      <protection hidden="1"/>
    </xf>
    <xf numFmtId="0" fontId="43" fillId="0" borderId="16" xfId="0" applyFont="1" applyBorder="1" applyProtection="1">
      <protection hidden="1"/>
    </xf>
    <xf numFmtId="0" fontId="0" fillId="0" borderId="17" xfId="0" applyBorder="1"/>
    <xf numFmtId="0" fontId="0" fillId="0" borderId="16" xfId="0" applyBorder="1"/>
    <xf numFmtId="0" fontId="0" fillId="0" borderId="20" xfId="0" applyBorder="1"/>
    <xf numFmtId="0" fontId="0" fillId="0" borderId="19" xfId="0" applyBorder="1"/>
    <xf numFmtId="0" fontId="44" fillId="0" borderId="14" xfId="349" applyFont="1" applyBorder="1" applyAlignment="1" applyProtection="1">
      <alignment horizontal="left" vertical="center"/>
      <protection hidden="1"/>
    </xf>
    <xf numFmtId="0" fontId="44" fillId="0" borderId="13" xfId="349" applyFont="1" applyBorder="1" applyAlignment="1" applyProtection="1">
      <alignment horizontal="left" vertical="center"/>
      <protection hidden="1"/>
    </xf>
    <xf numFmtId="0" fontId="44" fillId="0" borderId="10" xfId="349" applyFont="1" applyBorder="1" applyAlignment="1" applyProtection="1">
      <alignment horizontal="left" vertical="center"/>
      <protection hidden="1"/>
    </xf>
    <xf numFmtId="49" fontId="44" fillId="0" borderId="10" xfId="349" applyNumberFormat="1" applyFont="1" applyBorder="1" applyAlignment="1" applyProtection="1">
      <alignment horizontal="left" vertical="center" wrapText="1"/>
      <protection hidden="1"/>
    </xf>
    <xf numFmtId="49" fontId="44" fillId="0" borderId="10" xfId="349" applyNumberFormat="1" applyFont="1" applyBorder="1" applyAlignment="1" applyProtection="1">
      <alignment horizontal="left" vertical="center"/>
      <protection hidden="1"/>
    </xf>
    <xf numFmtId="0" fontId="45" fillId="0" borderId="21" xfId="349" applyFont="1" applyBorder="1" applyAlignment="1" applyProtection="1">
      <alignment horizontal="left" vertical="center"/>
      <protection hidden="1"/>
    </xf>
    <xf numFmtId="0" fontId="44" fillId="0" borderId="19" xfId="349" applyFont="1" applyBorder="1" applyAlignment="1" applyProtection="1">
      <alignment horizontal="left" vertical="center"/>
      <protection hidden="1"/>
    </xf>
    <xf numFmtId="0" fontId="44" fillId="0" borderId="20" xfId="349" applyFont="1" applyBorder="1" applyAlignment="1" applyProtection="1">
      <alignment horizontal="left" vertical="center"/>
      <protection hidden="1"/>
    </xf>
    <xf numFmtId="0" fontId="44" fillId="0" borderId="0" xfId="349" applyFont="1" applyProtection="1">
      <protection hidden="1"/>
    </xf>
    <xf numFmtId="0" fontId="44" fillId="0" borderId="10" xfId="349" applyFont="1" applyBorder="1" applyAlignment="1" applyProtection="1">
      <alignment vertical="center" wrapText="1"/>
      <protection hidden="1"/>
    </xf>
    <xf numFmtId="0" fontId="44" fillId="0" borderId="11" xfId="349" applyFont="1" applyBorder="1" applyAlignment="1" applyProtection="1">
      <alignment vertical="center" wrapText="1"/>
      <protection hidden="1"/>
    </xf>
    <xf numFmtId="0" fontId="44" fillId="0" borderId="15" xfId="349" applyFont="1" applyBorder="1" applyAlignment="1" applyProtection="1">
      <alignment horizontal="left" vertical="center"/>
      <protection hidden="1"/>
    </xf>
    <xf numFmtId="0" fontId="44" fillId="0" borderId="0" xfId="349" applyFont="1" applyAlignment="1" applyProtection="1">
      <alignment horizontal="left" vertical="center"/>
      <protection hidden="1"/>
    </xf>
    <xf numFmtId="0" fontId="44" fillId="0" borderId="23" xfId="349" applyFont="1" applyBorder="1" applyAlignment="1" applyProtection="1">
      <alignment horizontal="left" vertical="center"/>
      <protection hidden="1"/>
    </xf>
    <xf numFmtId="0" fontId="44" fillId="0" borderId="0" xfId="349" applyFont="1" applyAlignment="1" applyProtection="1">
      <alignment vertical="center"/>
      <protection hidden="1"/>
    </xf>
    <xf numFmtId="0" fontId="44" fillId="0" borderId="17" xfId="349" applyFont="1" applyBorder="1" applyAlignment="1" applyProtection="1">
      <alignment vertical="center"/>
      <protection hidden="1"/>
    </xf>
    <xf numFmtId="0" fontId="44" fillId="0" borderId="24" xfId="349" applyFont="1" applyBorder="1" applyAlignment="1" applyProtection="1">
      <alignment vertical="center"/>
      <protection hidden="1"/>
    </xf>
    <xf numFmtId="0" fontId="55" fillId="0" borderId="0" xfId="327" applyFont="1" applyProtection="1">
      <protection hidden="1"/>
    </xf>
    <xf numFmtId="0" fontId="57" fillId="0" borderId="0" xfId="327" applyFont="1" applyProtection="1">
      <protection hidden="1"/>
    </xf>
    <xf numFmtId="0" fontId="59" fillId="0" borderId="0" xfId="327" applyFont="1" applyAlignment="1" applyProtection="1">
      <alignment horizontal="center"/>
      <protection hidden="1"/>
    </xf>
    <xf numFmtId="0" fontId="55" fillId="0" borderId="0" xfId="327" applyFont="1" applyAlignment="1" applyProtection="1">
      <alignment horizontal="justify" vertical="top" wrapText="1"/>
      <protection hidden="1"/>
    </xf>
    <xf numFmtId="0" fontId="60" fillId="0" borderId="0" xfId="327" applyFont="1" applyAlignment="1" applyProtection="1">
      <alignment horizontal="center"/>
      <protection hidden="1"/>
    </xf>
    <xf numFmtId="0" fontId="56" fillId="0" borderId="0" xfId="327" applyFont="1" applyProtection="1">
      <protection hidden="1"/>
    </xf>
    <xf numFmtId="0" fontId="56" fillId="0" borderId="0" xfId="327" applyFont="1" applyAlignment="1">
      <alignment horizontal="justify" vertical="top" wrapText="1"/>
    </xf>
    <xf numFmtId="0" fontId="56" fillId="0" borderId="0" xfId="327" applyFont="1" applyAlignment="1">
      <alignment vertical="top" wrapText="1"/>
    </xf>
    <xf numFmtId="0" fontId="57" fillId="0" borderId="0" xfId="327" applyFont="1"/>
    <xf numFmtId="0" fontId="55" fillId="0" borderId="0" xfId="327" applyFont="1"/>
    <xf numFmtId="0" fontId="55" fillId="0" borderId="0" xfId="327" applyFont="1" applyAlignment="1">
      <alignment vertical="top" wrapText="1"/>
    </xf>
    <xf numFmtId="0" fontId="3" fillId="0" borderId="19" xfId="400" applyBorder="1" applyAlignment="1" applyProtection="1">
      <alignment horizontal="left" vertical="center" shrinkToFit="1"/>
      <protection hidden="1"/>
    </xf>
    <xf numFmtId="167" fontId="48" fillId="0" borderId="19" xfId="400" applyNumberFormat="1" applyFont="1" applyBorder="1" applyAlignment="1" applyProtection="1">
      <alignment horizontal="center" vertical="center"/>
      <protection hidden="1"/>
    </xf>
    <xf numFmtId="0" fontId="48" fillId="0" borderId="19" xfId="400" applyFont="1" applyBorder="1" applyAlignment="1" applyProtection="1">
      <alignment horizontal="center" vertical="center"/>
      <protection hidden="1"/>
    </xf>
    <xf numFmtId="2" fontId="48" fillId="0" borderId="19" xfId="400" applyNumberFormat="1" applyFont="1" applyBorder="1" applyAlignment="1" applyProtection="1">
      <alignment horizontal="right" vertical="center"/>
      <protection hidden="1"/>
    </xf>
    <xf numFmtId="0" fontId="0" fillId="46" borderId="0" xfId="0" applyFill="1" applyProtection="1">
      <protection hidden="1"/>
    </xf>
    <xf numFmtId="0" fontId="0" fillId="0" borderId="0" xfId="0" applyProtection="1">
      <protection hidden="1"/>
    </xf>
    <xf numFmtId="2" fontId="4" fillId="0" borderId="0" xfId="328" applyNumberFormat="1" applyProtection="1">
      <protection hidden="1"/>
    </xf>
    <xf numFmtId="0" fontId="4" fillId="0" borderId="0" xfId="328" applyProtection="1">
      <protection hidden="1"/>
    </xf>
    <xf numFmtId="0" fontId="56" fillId="0" borderId="0" xfId="327" applyFont="1" applyAlignment="1" applyProtection="1">
      <alignment vertical="top" wrapText="1"/>
      <protection hidden="1"/>
    </xf>
    <xf numFmtId="0" fontId="0" fillId="0" borderId="0" xfId="0" applyAlignment="1">
      <alignment vertical="center"/>
    </xf>
    <xf numFmtId="1" fontId="3" fillId="0" borderId="10" xfId="400" applyNumberFormat="1" applyBorder="1" applyAlignment="1" applyProtection="1">
      <alignment horizontal="center" vertical="center"/>
      <protection hidden="1"/>
    </xf>
    <xf numFmtId="1" fontId="3" fillId="0" borderId="10" xfId="400" applyNumberFormat="1" applyBorder="1" applyAlignment="1" applyProtection="1">
      <alignment horizontal="right" vertical="center"/>
      <protection hidden="1"/>
    </xf>
    <xf numFmtId="0" fontId="74" fillId="50" borderId="37" xfId="0" applyFont="1" applyFill="1" applyBorder="1" applyAlignment="1">
      <alignment vertical="center"/>
    </xf>
    <xf numFmtId="0" fontId="74" fillId="50" borderId="0" xfId="0" applyFont="1" applyFill="1" applyAlignment="1">
      <alignment horizontal="right" vertical="center"/>
    </xf>
    <xf numFmtId="0" fontId="74" fillId="50" borderId="0" xfId="0" applyFont="1" applyFill="1" applyAlignment="1">
      <alignment vertical="center"/>
    </xf>
    <xf numFmtId="0" fontId="74" fillId="49" borderId="32" xfId="0" applyFont="1" applyFill="1" applyBorder="1" applyAlignment="1">
      <alignment horizontal="center" vertical="center"/>
    </xf>
    <xf numFmtId="0" fontId="3" fillId="0" borderId="0" xfId="400" applyAlignment="1" applyProtection="1">
      <alignment vertical="center"/>
      <protection hidden="1"/>
    </xf>
    <xf numFmtId="0" fontId="74" fillId="50" borderId="32" xfId="0" applyFont="1" applyFill="1" applyBorder="1" applyAlignment="1">
      <alignment horizontal="center" vertical="center"/>
    </xf>
    <xf numFmtId="173" fontId="74" fillId="50" borderId="10" xfId="0" applyNumberFormat="1" applyFont="1" applyFill="1" applyBorder="1" applyAlignment="1">
      <alignment vertical="center"/>
    </xf>
    <xf numFmtId="0" fontId="4" fillId="51" borderId="0" xfId="356" applyFill="1" applyProtection="1">
      <protection hidden="1"/>
    </xf>
    <xf numFmtId="0" fontId="4" fillId="51" borderId="0" xfId="356" applyFill="1" applyAlignment="1" applyProtection="1">
      <alignment horizontal="center" vertical="center"/>
      <protection hidden="1"/>
    </xf>
    <xf numFmtId="0" fontId="4" fillId="52" borderId="0" xfId="356" applyFill="1" applyProtection="1">
      <protection hidden="1"/>
    </xf>
    <xf numFmtId="0" fontId="4" fillId="0" borderId="0" xfId="356" applyProtection="1">
      <protection hidden="1"/>
    </xf>
    <xf numFmtId="0" fontId="56" fillId="0" borderId="0" xfId="356" applyFont="1" applyAlignment="1" applyProtection="1">
      <alignment horizontal="left"/>
      <protection hidden="1"/>
    </xf>
    <xf numFmtId="0" fontId="4" fillId="0" borderId="0" xfId="356" applyProtection="1">
      <protection locked="0" hidden="1"/>
    </xf>
    <xf numFmtId="0" fontId="56" fillId="0" borderId="0" xfId="356" applyFont="1" applyProtection="1">
      <protection hidden="1"/>
    </xf>
    <xf numFmtId="0" fontId="4" fillId="0" borderId="0" xfId="356" applyAlignment="1" applyProtection="1">
      <alignment vertical="center"/>
      <protection hidden="1"/>
    </xf>
    <xf numFmtId="166" fontId="4" fillId="0" borderId="0" xfId="356" applyNumberFormat="1" applyAlignment="1" applyProtection="1">
      <alignment horizontal="left"/>
      <protection locked="0" hidden="1"/>
    </xf>
    <xf numFmtId="0" fontId="56" fillId="0" borderId="0" xfId="356" applyFont="1" applyAlignment="1" applyProtection="1">
      <alignment vertical="center" wrapText="1"/>
      <protection hidden="1"/>
    </xf>
    <xf numFmtId="0" fontId="56" fillId="0" borderId="0" xfId="356" applyFont="1" applyAlignment="1" applyProtection="1">
      <alignment horizontal="right" vertical="top"/>
      <protection hidden="1"/>
    </xf>
    <xf numFmtId="0" fontId="69" fillId="0" borderId="0" xfId="356" applyFont="1" applyAlignment="1" applyProtection="1">
      <alignment horizontal="left" vertical="top"/>
      <protection hidden="1"/>
    </xf>
    <xf numFmtId="0" fontId="65" fillId="0" borderId="0" xfId="356" applyFont="1" applyProtection="1">
      <protection hidden="1"/>
    </xf>
    <xf numFmtId="0" fontId="78" fillId="0" borderId="0" xfId="356" applyFont="1" applyAlignment="1" applyProtection="1">
      <alignment vertical="top"/>
      <protection hidden="1"/>
    </xf>
    <xf numFmtId="0" fontId="56" fillId="0" borderId="10" xfId="356" applyFont="1" applyBorder="1" applyAlignment="1" applyProtection="1">
      <alignment horizontal="center" vertical="center" wrapText="1"/>
      <protection hidden="1"/>
    </xf>
    <xf numFmtId="0" fontId="4" fillId="0" borderId="10" xfId="356" applyBorder="1" applyAlignment="1" applyProtection="1">
      <alignment horizontal="center" vertical="center" wrapText="1"/>
      <protection hidden="1"/>
    </xf>
    <xf numFmtId="0" fontId="4" fillId="0" borderId="0" xfId="356" applyAlignment="1" applyProtection="1">
      <alignment horizontal="center" vertical="center"/>
      <protection hidden="1"/>
    </xf>
    <xf numFmtId="0" fontId="4" fillId="51" borderId="0" xfId="356" applyFill="1" applyAlignment="1" applyProtection="1">
      <alignment vertical="center"/>
      <protection hidden="1"/>
    </xf>
    <xf numFmtId="166" fontId="56" fillId="0" borderId="18" xfId="356" applyNumberFormat="1" applyFont="1" applyBorder="1" applyAlignment="1" applyProtection="1">
      <alignment horizontal="center" vertical="center" wrapText="1"/>
      <protection locked="0" hidden="1"/>
    </xf>
    <xf numFmtId="0" fontId="4" fillId="0" borderId="10" xfId="356" applyBorder="1" applyAlignment="1" applyProtection="1">
      <alignment horizontal="center" vertical="center"/>
      <protection hidden="1"/>
    </xf>
    <xf numFmtId="0" fontId="56" fillId="0" borderId="10" xfId="356" applyFont="1" applyBorder="1" applyAlignment="1" applyProtection="1">
      <alignment horizontal="center" vertical="center" wrapText="1"/>
      <protection locked="0" hidden="1"/>
    </xf>
    <xf numFmtId="2" fontId="56" fillId="0" borderId="10" xfId="356" applyNumberFormat="1" applyFont="1" applyBorder="1" applyAlignment="1" applyProtection="1">
      <alignment horizontal="center" vertical="center" wrapText="1"/>
      <protection hidden="1"/>
    </xf>
    <xf numFmtId="0" fontId="4" fillId="52" borderId="0" xfId="356" applyFill="1" applyAlignment="1" applyProtection="1">
      <alignment vertical="center"/>
      <protection hidden="1"/>
    </xf>
    <xf numFmtId="166" fontId="56" fillId="0" borderId="10" xfId="356" applyNumberFormat="1" applyFont="1" applyBorder="1" applyAlignment="1" applyProtection="1">
      <alignment horizontal="center" vertical="center" wrapText="1"/>
      <protection locked="0" hidden="1"/>
    </xf>
    <xf numFmtId="2" fontId="80" fillId="0" borderId="10" xfId="356" applyNumberFormat="1" applyFont="1" applyBorder="1" applyAlignment="1" applyProtection="1">
      <alignment horizontal="center" vertical="center"/>
      <protection hidden="1"/>
    </xf>
    <xf numFmtId="0" fontId="56" fillId="0" borderId="0" xfId="356" applyFont="1" applyAlignment="1" applyProtection="1">
      <alignment horizontal="justify" vertical="top" wrapText="1"/>
      <protection hidden="1"/>
    </xf>
    <xf numFmtId="2" fontId="56" fillId="0" borderId="0" xfId="356" applyNumberFormat="1" applyFont="1" applyAlignment="1" applyProtection="1">
      <alignment horizontal="right" vertical="top" wrapText="1" indent="1"/>
      <protection locked="0" hidden="1"/>
    </xf>
    <xf numFmtId="0" fontId="60" fillId="0" borderId="0" xfId="356" applyFont="1" applyAlignment="1" applyProtection="1">
      <alignment vertical="top" wrapText="1"/>
      <protection hidden="1"/>
    </xf>
    <xf numFmtId="0" fontId="80" fillId="51" borderId="0" xfId="356" applyFont="1" applyFill="1" applyProtection="1">
      <protection hidden="1"/>
    </xf>
    <xf numFmtId="0" fontId="80" fillId="0" borderId="0" xfId="356" applyFont="1" applyProtection="1">
      <protection hidden="1"/>
    </xf>
    <xf numFmtId="0" fontId="80" fillId="52" borderId="0" xfId="356" applyFont="1" applyFill="1" applyProtection="1">
      <protection hidden="1"/>
    </xf>
    <xf numFmtId="0" fontId="4" fillId="46" borderId="0" xfId="327" applyFill="1" applyAlignment="1" applyProtection="1">
      <alignment vertical="center"/>
      <protection hidden="1"/>
    </xf>
    <xf numFmtId="0" fontId="4" fillId="46" borderId="0" xfId="327" applyFill="1" applyAlignment="1" applyProtection="1">
      <alignment horizontal="center" vertical="center"/>
      <protection hidden="1"/>
    </xf>
    <xf numFmtId="0" fontId="4" fillId="52" borderId="0" xfId="327" applyFill="1" applyAlignment="1" applyProtection="1">
      <alignment vertical="center"/>
      <protection hidden="1"/>
    </xf>
    <xf numFmtId="0" fontId="4" fillId="0" borderId="0" xfId="327" applyAlignment="1" applyProtection="1">
      <alignment vertical="center"/>
      <protection hidden="1"/>
    </xf>
    <xf numFmtId="0" fontId="4" fillId="0" borderId="28" xfId="327" applyBorder="1" applyAlignment="1" applyProtection="1">
      <alignment vertical="center"/>
      <protection hidden="1"/>
    </xf>
    <xf numFmtId="0" fontId="4" fillId="0" borderId="30" xfId="327" applyBorder="1" applyAlignment="1" applyProtection="1">
      <alignment vertical="center"/>
      <protection hidden="1"/>
    </xf>
    <xf numFmtId="0" fontId="4" fillId="0" borderId="31" xfId="327" applyBorder="1" applyAlignment="1" applyProtection="1">
      <alignment vertical="center"/>
      <protection hidden="1"/>
    </xf>
    <xf numFmtId="0" fontId="4" fillId="0" borderId="44" xfId="327" applyBorder="1" applyAlignment="1" applyProtection="1">
      <alignment vertical="center"/>
      <protection hidden="1"/>
    </xf>
    <xf numFmtId="0" fontId="84" fillId="0" borderId="0" xfId="327" applyFont="1" applyAlignment="1" applyProtection="1">
      <alignment vertical="center"/>
      <protection hidden="1"/>
    </xf>
    <xf numFmtId="0" fontId="4" fillId="0" borderId="10" xfId="327" applyBorder="1" applyAlignment="1" applyProtection="1">
      <alignment horizontal="center" vertical="center"/>
      <protection locked="0" hidden="1"/>
    </xf>
    <xf numFmtId="176" fontId="85" fillId="0" borderId="0" xfId="327" applyNumberFormat="1" applyFont="1" applyAlignment="1" applyProtection="1">
      <alignment vertical="center"/>
      <protection locked="0" hidden="1"/>
    </xf>
    <xf numFmtId="177" fontId="4" fillId="0" borderId="10" xfId="327" applyNumberFormat="1" applyBorder="1" applyAlignment="1" applyProtection="1">
      <alignment horizontal="center" vertical="center"/>
      <protection locked="0" hidden="1"/>
    </xf>
    <xf numFmtId="0" fontId="4" fillId="0" borderId="0" xfId="327" applyAlignment="1" applyProtection="1">
      <alignment horizontal="center" vertical="center"/>
      <protection hidden="1"/>
    </xf>
    <xf numFmtId="0" fontId="84" fillId="0" borderId="0" xfId="327" applyFont="1" applyAlignment="1" applyProtection="1">
      <alignment horizontal="right" vertical="center"/>
      <protection hidden="1"/>
    </xf>
    <xf numFmtId="176" fontId="85" fillId="0" borderId="0" xfId="327" applyNumberFormat="1" applyFont="1" applyAlignment="1" applyProtection="1">
      <alignment vertical="center"/>
      <protection hidden="1"/>
    </xf>
    <xf numFmtId="177" fontId="87" fillId="0" borderId="0" xfId="327" applyNumberFormat="1" applyFont="1" applyAlignment="1" applyProtection="1">
      <alignment vertical="center"/>
      <protection hidden="1"/>
    </xf>
    <xf numFmtId="0" fontId="88" fillId="0" borderId="0" xfId="327" applyFont="1" applyAlignment="1" applyProtection="1">
      <alignment vertical="center" wrapText="1"/>
      <protection hidden="1"/>
    </xf>
    <xf numFmtId="0" fontId="84" fillId="0" borderId="0" xfId="327" applyFont="1" applyAlignment="1" applyProtection="1">
      <alignment horizontal="center" vertical="center"/>
      <protection hidden="1"/>
    </xf>
    <xf numFmtId="0" fontId="4" fillId="0" borderId="21" xfId="327" applyBorder="1" applyAlignment="1" applyProtection="1">
      <alignment vertical="center"/>
      <protection hidden="1"/>
    </xf>
    <xf numFmtId="0" fontId="89" fillId="0" borderId="19" xfId="327" applyFont="1" applyBorder="1" applyAlignment="1" applyProtection="1">
      <alignment vertical="center"/>
      <protection hidden="1"/>
    </xf>
    <xf numFmtId="0" fontId="90" fillId="0" borderId="19" xfId="327" applyFont="1" applyBorder="1" applyAlignment="1" applyProtection="1">
      <alignment vertical="center"/>
      <protection hidden="1"/>
    </xf>
    <xf numFmtId="0" fontId="4" fillId="0" borderId="19" xfId="327" applyBorder="1" applyAlignment="1" applyProtection="1">
      <alignment vertical="center"/>
      <protection hidden="1"/>
    </xf>
    <xf numFmtId="0" fontId="4" fillId="0" borderId="45" xfId="327" applyBorder="1" applyAlignment="1" applyProtection="1">
      <alignment vertical="center"/>
      <protection hidden="1"/>
    </xf>
    <xf numFmtId="0" fontId="91" fillId="0" borderId="0" xfId="327" applyFont="1" applyAlignment="1" applyProtection="1">
      <alignment textRotation="90"/>
      <protection hidden="1"/>
    </xf>
    <xf numFmtId="0" fontId="80" fillId="0" borderId="0" xfId="327" applyFont="1" applyAlignment="1" applyProtection="1">
      <alignment horizontal="center" vertical="center"/>
      <protection hidden="1"/>
    </xf>
    <xf numFmtId="0" fontId="4" fillId="0" borderId="16" xfId="327" applyBorder="1" applyAlignment="1" applyProtection="1">
      <alignment vertical="center"/>
      <protection hidden="1"/>
    </xf>
    <xf numFmtId="0" fontId="4" fillId="0" borderId="10" xfId="327" applyBorder="1" applyAlignment="1" applyProtection="1">
      <alignment horizontal="center" vertical="center"/>
      <protection hidden="1"/>
    </xf>
    <xf numFmtId="0" fontId="4" fillId="0" borderId="15" xfId="327" applyBorder="1" applyAlignment="1" applyProtection="1">
      <alignment horizontal="center" vertical="center"/>
      <protection hidden="1"/>
    </xf>
    <xf numFmtId="0" fontId="4" fillId="0" borderId="0" xfId="327" applyAlignment="1" applyProtection="1">
      <alignment horizontal="left"/>
      <protection hidden="1"/>
    </xf>
    <xf numFmtId="0" fontId="4" fillId="0" borderId="0" xfId="327" applyProtection="1">
      <protection hidden="1"/>
    </xf>
    <xf numFmtId="0" fontId="4" fillId="0" borderId="0" xfId="327" applyAlignment="1" applyProtection="1">
      <alignment horizontal="left" vertical="center"/>
      <protection hidden="1"/>
    </xf>
    <xf numFmtId="0" fontId="4" fillId="0" borderId="22" xfId="327" applyBorder="1" applyAlignment="1" applyProtection="1">
      <alignment vertical="center"/>
      <protection hidden="1"/>
    </xf>
    <xf numFmtId="0" fontId="4" fillId="0" borderId="23" xfId="327" applyBorder="1" applyAlignment="1" applyProtection="1">
      <alignment vertical="center"/>
      <protection hidden="1"/>
    </xf>
    <xf numFmtId="0" fontId="4" fillId="0" borderId="46" xfId="327" applyBorder="1" applyAlignment="1" applyProtection="1">
      <alignment vertical="center"/>
      <protection hidden="1"/>
    </xf>
    <xf numFmtId="0" fontId="4" fillId="0" borderId="20" xfId="327" applyBorder="1" applyAlignment="1" applyProtection="1">
      <alignment vertical="center"/>
      <protection hidden="1"/>
    </xf>
    <xf numFmtId="0" fontId="4" fillId="0" borderId="11" xfId="327" applyBorder="1" applyAlignment="1" applyProtection="1">
      <alignment horizontal="center" vertical="center"/>
      <protection hidden="1"/>
    </xf>
    <xf numFmtId="0" fontId="4" fillId="0" borderId="17" xfId="327" applyBorder="1" applyAlignment="1" applyProtection="1">
      <alignment vertical="center"/>
      <protection hidden="1"/>
    </xf>
    <xf numFmtId="0" fontId="4" fillId="0" borderId="16" xfId="327" applyBorder="1" applyAlignment="1" applyProtection="1">
      <alignment horizontal="center" vertical="center" wrapText="1"/>
      <protection hidden="1"/>
    </xf>
    <xf numFmtId="0" fontId="4" fillId="0" borderId="17" xfId="327" applyBorder="1" applyAlignment="1" applyProtection="1">
      <alignment horizontal="center" vertical="center"/>
      <protection hidden="1"/>
    </xf>
    <xf numFmtId="0" fontId="4" fillId="52" borderId="0" xfId="327" applyFill="1" applyAlignment="1" applyProtection="1">
      <alignment horizontal="center" vertical="center"/>
      <protection hidden="1"/>
    </xf>
    <xf numFmtId="0" fontId="95" fillId="0" borderId="17" xfId="327" applyFont="1" applyBorder="1" applyAlignment="1" applyProtection="1">
      <alignment vertical="center" wrapText="1"/>
      <protection hidden="1"/>
    </xf>
    <xf numFmtId="0" fontId="4" fillId="0" borderId="0" xfId="327" applyAlignment="1" applyProtection="1">
      <alignment horizontal="center" vertical="center" wrapText="1"/>
      <protection hidden="1"/>
    </xf>
    <xf numFmtId="0" fontId="95" fillId="46" borderId="0" xfId="327" applyFont="1" applyFill="1" applyAlignment="1" applyProtection="1">
      <alignment vertical="center" wrapText="1"/>
      <protection hidden="1"/>
    </xf>
    <xf numFmtId="0" fontId="95" fillId="52" borderId="0" xfId="327" applyFont="1" applyFill="1" applyAlignment="1" applyProtection="1">
      <alignment vertical="center" wrapText="1"/>
      <protection hidden="1"/>
    </xf>
    <xf numFmtId="0" fontId="95" fillId="0" borderId="0" xfId="327" applyFont="1" applyAlignment="1" applyProtection="1">
      <alignment vertical="center" wrapText="1"/>
      <protection hidden="1"/>
    </xf>
    <xf numFmtId="0" fontId="4" fillId="0" borderId="12" xfId="327" applyBorder="1" applyAlignment="1" applyProtection="1">
      <alignment horizontal="center" vertical="center"/>
      <protection hidden="1"/>
    </xf>
    <xf numFmtId="0" fontId="4" fillId="0" borderId="17" xfId="327" applyBorder="1" applyAlignment="1" applyProtection="1">
      <alignment vertical="center" wrapText="1"/>
      <protection hidden="1"/>
    </xf>
    <xf numFmtId="0" fontId="4" fillId="46" borderId="0" xfId="327" applyFill="1" applyAlignment="1" applyProtection="1">
      <alignment vertical="center" wrapText="1"/>
      <protection hidden="1"/>
    </xf>
    <xf numFmtId="0" fontId="4" fillId="52" borderId="0" xfId="327" applyFill="1" applyAlignment="1" applyProtection="1">
      <alignment vertical="center" wrapText="1"/>
      <protection hidden="1"/>
    </xf>
    <xf numFmtId="0" fontId="4" fillId="0" borderId="0" xfId="327" applyAlignment="1" applyProtection="1">
      <alignment vertical="center" wrapText="1"/>
      <protection hidden="1"/>
    </xf>
    <xf numFmtId="49" fontId="4" fillId="0" borderId="0" xfId="327" applyNumberFormat="1" applyAlignment="1" applyProtection="1">
      <alignment vertical="center"/>
      <protection hidden="1"/>
    </xf>
    <xf numFmtId="0" fontId="4" fillId="0" borderId="12" xfId="327" applyBorder="1" applyAlignment="1" applyProtection="1">
      <alignment horizontal="center" vertical="center" wrapText="1"/>
      <protection hidden="1"/>
    </xf>
    <xf numFmtId="0" fontId="4" fillId="0" borderId="23" xfId="327" applyBorder="1" applyAlignment="1" applyProtection="1">
      <alignment horizontal="center" vertical="center"/>
      <protection hidden="1"/>
    </xf>
    <xf numFmtId="0" fontId="4" fillId="0" borderId="44" xfId="327" applyBorder="1" applyAlignment="1" applyProtection="1">
      <alignment horizontal="center" vertical="center"/>
      <protection hidden="1"/>
    </xf>
    <xf numFmtId="0" fontId="4" fillId="0" borderId="16" xfId="327" applyBorder="1" applyAlignment="1" applyProtection="1">
      <alignment horizontal="center" vertical="center"/>
      <protection hidden="1"/>
    </xf>
    <xf numFmtId="0" fontId="91" fillId="0" borderId="23" xfId="327" applyFont="1" applyBorder="1" applyAlignment="1" applyProtection="1">
      <alignment textRotation="90"/>
      <protection hidden="1"/>
    </xf>
    <xf numFmtId="0" fontId="4" fillId="0" borderId="18" xfId="327" applyBorder="1" applyAlignment="1" applyProtection="1">
      <alignment horizontal="center" vertical="center"/>
      <protection hidden="1"/>
    </xf>
    <xf numFmtId="0" fontId="4" fillId="0" borderId="14" xfId="327" applyBorder="1" applyAlignment="1" applyProtection="1">
      <alignment vertical="center"/>
      <protection hidden="1"/>
    </xf>
    <xf numFmtId="0" fontId="96" fillId="0" borderId="0" xfId="327" applyFont="1" applyProtection="1">
      <protection hidden="1"/>
    </xf>
    <xf numFmtId="1" fontId="4" fillId="0" borderId="0" xfId="327" applyNumberFormat="1" applyAlignment="1" applyProtection="1">
      <alignment horizontal="left"/>
      <protection hidden="1"/>
    </xf>
    <xf numFmtId="0" fontId="4" fillId="0" borderId="44" xfId="327" applyBorder="1" applyAlignment="1" applyProtection="1">
      <alignment vertical="center" wrapText="1"/>
      <protection hidden="1"/>
    </xf>
    <xf numFmtId="0" fontId="4" fillId="46" borderId="0" xfId="327" applyFill="1" applyAlignment="1" applyProtection="1">
      <alignment horizontal="left" vertical="center" wrapText="1"/>
      <protection hidden="1"/>
    </xf>
    <xf numFmtId="0" fontId="4" fillId="52" borderId="0" xfId="327" applyFill="1" applyAlignment="1" applyProtection="1">
      <alignment horizontal="left" vertical="center" wrapText="1"/>
      <protection hidden="1"/>
    </xf>
    <xf numFmtId="0" fontId="4" fillId="0" borderId="0" xfId="327" applyAlignment="1" applyProtection="1">
      <alignment horizontal="left" vertical="center" wrapText="1"/>
      <protection hidden="1"/>
    </xf>
    <xf numFmtId="0" fontId="97" fillId="0" borderId="0" xfId="327" applyFont="1" applyAlignment="1" applyProtection="1">
      <alignment vertical="top" wrapText="1"/>
      <protection hidden="1"/>
    </xf>
    <xf numFmtId="0" fontId="4" fillId="0" borderId="47" xfId="327" applyBorder="1" applyAlignment="1" applyProtection="1">
      <alignment horizontal="center" vertical="center"/>
      <protection hidden="1"/>
    </xf>
    <xf numFmtId="0" fontId="96" fillId="0" borderId="25" xfId="327" applyFont="1" applyBorder="1" applyProtection="1">
      <protection hidden="1"/>
    </xf>
    <xf numFmtId="0" fontId="80" fillId="0" borderId="0" xfId="327" applyFont="1" applyAlignment="1" applyProtection="1">
      <alignment vertical="center"/>
      <protection hidden="1"/>
    </xf>
    <xf numFmtId="0" fontId="98" fillId="0" borderId="0" xfId="327" applyFont="1" applyAlignment="1" applyProtection="1">
      <alignment horizontal="center" vertical="center"/>
      <protection hidden="1"/>
    </xf>
    <xf numFmtId="0" fontId="3" fillId="0" borderId="0" xfId="0" applyFont="1" applyAlignment="1" applyProtection="1">
      <alignment vertical="center"/>
      <protection hidden="1"/>
    </xf>
    <xf numFmtId="0" fontId="4" fillId="0" borderId="38" xfId="327" applyBorder="1" applyAlignment="1" applyProtection="1">
      <alignment vertical="center"/>
      <protection hidden="1"/>
    </xf>
    <xf numFmtId="0" fontId="4" fillId="0" borderId="39" xfId="327" applyBorder="1" applyAlignment="1" applyProtection="1">
      <alignment vertical="center"/>
      <protection hidden="1"/>
    </xf>
    <xf numFmtId="0" fontId="4" fillId="0" borderId="39" xfId="327" applyBorder="1" applyAlignment="1" applyProtection="1">
      <alignment horizontal="center" vertical="center"/>
      <protection hidden="1"/>
    </xf>
    <xf numFmtId="0" fontId="4" fillId="0" borderId="48" xfId="327" applyBorder="1" applyAlignment="1" applyProtection="1">
      <alignment vertical="center"/>
      <protection hidden="1"/>
    </xf>
    <xf numFmtId="0" fontId="99" fillId="0" borderId="57" xfId="0" applyFont="1" applyBorder="1" applyAlignment="1" applyProtection="1">
      <alignment horizontal="left" vertical="top"/>
      <protection hidden="1"/>
    </xf>
    <xf numFmtId="0" fontId="99" fillId="0" borderId="54" xfId="0" applyFont="1" applyBorder="1" applyAlignment="1" applyProtection="1">
      <alignment horizontal="center" vertical="top"/>
      <protection hidden="1"/>
    </xf>
    <xf numFmtId="0" fontId="99" fillId="0" borderId="56" xfId="0" applyFont="1" applyBorder="1" applyAlignment="1" applyProtection="1">
      <alignment horizontal="center" vertical="top"/>
      <protection hidden="1"/>
    </xf>
    <xf numFmtId="0" fontId="0" fillId="0" borderId="58" xfId="0" applyBorder="1" applyAlignment="1" applyProtection="1">
      <alignment horizontal="left" vertical="top"/>
      <protection hidden="1"/>
    </xf>
    <xf numFmtId="0" fontId="0" fillId="0" borderId="59" xfId="0" applyBorder="1" applyAlignment="1" applyProtection="1">
      <alignment horizontal="center" vertical="top" wrapText="1"/>
      <protection locked="0" hidden="1"/>
    </xf>
    <xf numFmtId="0" fontId="0" fillId="0" borderId="59" xfId="0" applyBorder="1" applyAlignment="1" applyProtection="1">
      <alignment horizontal="center" vertical="top"/>
      <protection locked="0" hidden="1"/>
    </xf>
    <xf numFmtId="0" fontId="0" fillId="0" borderId="59" xfId="0" applyBorder="1" applyAlignment="1" applyProtection="1">
      <alignment horizontal="left" vertical="top"/>
      <protection locked="0" hidden="1"/>
    </xf>
    <xf numFmtId="2" fontId="0" fillId="0" borderId="59" xfId="0" applyNumberFormat="1" applyBorder="1" applyAlignment="1" applyProtection="1">
      <alignment horizontal="center" vertical="top"/>
      <protection locked="0" hidden="1"/>
    </xf>
    <xf numFmtId="0" fontId="0" fillId="0" borderId="60" xfId="0" applyBorder="1" applyAlignment="1" applyProtection="1">
      <alignment horizontal="left" vertical="top"/>
      <protection locked="0" hidden="1"/>
    </xf>
    <xf numFmtId="0" fontId="0" fillId="0" borderId="61" xfId="0" applyBorder="1" applyAlignment="1" applyProtection="1">
      <alignment horizontal="left" vertical="top"/>
      <protection hidden="1"/>
    </xf>
    <xf numFmtId="0" fontId="0" fillId="0" borderId="62" xfId="0" applyBorder="1" applyAlignment="1" applyProtection="1">
      <alignment horizontal="center" vertical="top" wrapText="1"/>
      <protection locked="0" hidden="1"/>
    </xf>
    <xf numFmtId="0" fontId="0" fillId="0" borderId="62" xfId="0" applyBorder="1" applyAlignment="1" applyProtection="1">
      <alignment horizontal="center" vertical="top"/>
      <protection locked="0" hidden="1"/>
    </xf>
    <xf numFmtId="0" fontId="0" fillId="0" borderId="62" xfId="0" applyBorder="1" applyAlignment="1" applyProtection="1">
      <alignment horizontal="left" vertical="top"/>
      <protection locked="0" hidden="1"/>
    </xf>
    <xf numFmtId="0" fontId="0" fillId="0" borderId="63" xfId="0" applyBorder="1" applyAlignment="1" applyProtection="1">
      <alignment horizontal="left" vertical="top"/>
      <protection locked="0" hidden="1"/>
    </xf>
    <xf numFmtId="0" fontId="0" fillId="0" borderId="12" xfId="0" applyBorder="1" applyAlignment="1" applyProtection="1">
      <alignment horizontal="left" vertical="top"/>
      <protection hidden="1"/>
    </xf>
    <xf numFmtId="0" fontId="0" fillId="0" borderId="12" xfId="0" applyBorder="1" applyAlignment="1" applyProtection="1">
      <alignment vertical="top" wrapText="1"/>
      <protection hidden="1"/>
    </xf>
    <xf numFmtId="0" fontId="0" fillId="0" borderId="18" xfId="0" applyBorder="1" applyAlignment="1" applyProtection="1">
      <alignment horizontal="left" vertical="top"/>
      <protection hidden="1"/>
    </xf>
    <xf numFmtId="0" fontId="0" fillId="0" borderId="18" xfId="0" applyBorder="1" applyAlignment="1" applyProtection="1">
      <alignment horizontal="center" vertical="top" wrapText="1"/>
      <protection hidden="1"/>
    </xf>
    <xf numFmtId="0" fontId="0" fillId="0" borderId="18" xfId="0" applyBorder="1" applyAlignment="1" applyProtection="1">
      <alignment horizontal="center" vertical="top"/>
      <protection hidden="1"/>
    </xf>
    <xf numFmtId="0" fontId="0" fillId="0" borderId="33" xfId="0" applyBorder="1" applyAlignment="1" applyProtection="1">
      <alignment horizontal="left" vertical="top"/>
      <protection hidden="1"/>
    </xf>
    <xf numFmtId="0" fontId="99" fillId="0" borderId="18" xfId="0" applyFont="1" applyBorder="1" applyAlignment="1" applyProtection="1">
      <alignment horizontal="center" vertical="top"/>
      <protection hidden="1"/>
    </xf>
    <xf numFmtId="0" fontId="0" fillId="0" borderId="34" xfId="0" applyBorder="1" applyAlignment="1" applyProtection="1">
      <alignment horizontal="left" vertical="top"/>
      <protection hidden="1"/>
    </xf>
    <xf numFmtId="0" fontId="0" fillId="0" borderId="31" xfId="0" applyBorder="1" applyProtection="1">
      <protection hidden="1"/>
    </xf>
    <xf numFmtId="0" fontId="0" fillId="0" borderId="44" xfId="0" applyBorder="1" applyProtection="1">
      <protection hidden="1"/>
    </xf>
    <xf numFmtId="0" fontId="3" fillId="0" borderId="0" xfId="0" applyFont="1" applyProtection="1">
      <protection hidden="1"/>
    </xf>
    <xf numFmtId="0" fontId="0" fillId="0" borderId="64" xfId="0" applyBorder="1" applyProtection="1">
      <protection hidden="1"/>
    </xf>
    <xf numFmtId="0" fontId="0" fillId="0" borderId="19" xfId="0" applyBorder="1" applyProtection="1">
      <protection hidden="1"/>
    </xf>
    <xf numFmtId="0" fontId="0" fillId="0" borderId="65" xfId="0" applyBorder="1" applyProtection="1">
      <protection hidden="1"/>
    </xf>
    <xf numFmtId="0" fontId="0" fillId="0" borderId="66" xfId="0" applyBorder="1" applyProtection="1">
      <protection hidden="1"/>
    </xf>
    <xf numFmtId="0" fontId="0" fillId="0" borderId="67" xfId="0" applyBorder="1" applyProtection="1">
      <protection hidden="1"/>
    </xf>
    <xf numFmtId="0" fontId="0" fillId="0" borderId="23" xfId="0" applyBorder="1" applyProtection="1">
      <protection hidden="1"/>
    </xf>
    <xf numFmtId="0" fontId="0" fillId="0" borderId="46" xfId="0" applyBorder="1" applyProtection="1">
      <protection hidden="1"/>
    </xf>
    <xf numFmtId="0" fontId="0" fillId="52" borderId="0" xfId="0" applyFill="1" applyProtection="1">
      <protection hidden="1"/>
    </xf>
    <xf numFmtId="0" fontId="4" fillId="46" borderId="0" xfId="328" applyFill="1" applyProtection="1">
      <protection hidden="1"/>
    </xf>
    <xf numFmtId="0" fontId="4" fillId="52" borderId="0" xfId="328" applyFill="1" applyProtection="1">
      <protection hidden="1"/>
    </xf>
    <xf numFmtId="0" fontId="4" fillId="0" borderId="31" xfId="328" applyBorder="1" applyProtection="1">
      <protection hidden="1"/>
    </xf>
    <xf numFmtId="0" fontId="4" fillId="0" borderId="13" xfId="328" applyBorder="1" applyAlignment="1" applyProtection="1">
      <alignment vertical="center"/>
      <protection hidden="1"/>
    </xf>
    <xf numFmtId="0" fontId="4" fillId="0" borderId="14" xfId="328" applyBorder="1" applyAlignment="1" applyProtection="1">
      <alignment vertical="center"/>
      <protection hidden="1"/>
    </xf>
    <xf numFmtId="0" fontId="4" fillId="0" borderId="15" xfId="328" applyBorder="1" applyAlignment="1" applyProtection="1">
      <alignment vertical="center"/>
      <protection hidden="1"/>
    </xf>
    <xf numFmtId="0" fontId="4" fillId="0" borderId="44" xfId="328" applyBorder="1" applyProtection="1">
      <protection hidden="1"/>
    </xf>
    <xf numFmtId="0" fontId="4" fillId="0" borderId="0" xfId="328" applyAlignment="1" applyProtection="1">
      <alignment horizontal="center"/>
      <protection hidden="1"/>
    </xf>
    <xf numFmtId="0" fontId="4" fillId="46" borderId="0" xfId="328" applyFill="1" applyAlignment="1" applyProtection="1">
      <alignment horizontal="left" vertical="center"/>
      <protection hidden="1"/>
    </xf>
    <xf numFmtId="0" fontId="4" fillId="0" borderId="31" xfId="328" applyBorder="1" applyAlignment="1" applyProtection="1">
      <alignment horizontal="left" vertical="center"/>
      <protection hidden="1"/>
    </xf>
    <xf numFmtId="0" fontId="4" fillId="0" borderId="10" xfId="328" applyBorder="1" applyAlignment="1" applyProtection="1">
      <alignment horizontal="center" vertical="center"/>
      <protection hidden="1"/>
    </xf>
    <xf numFmtId="0" fontId="4" fillId="0" borderId="0" xfId="328" applyAlignment="1" applyProtection="1">
      <alignment horizontal="center" vertical="center"/>
      <protection hidden="1"/>
    </xf>
    <xf numFmtId="0" fontId="4" fillId="0" borderId="0" xfId="328" applyAlignment="1" applyProtection="1">
      <alignment horizontal="left" vertical="center"/>
      <protection hidden="1"/>
    </xf>
    <xf numFmtId="0" fontId="4" fillId="0" borderId="21" xfId="328" applyBorder="1" applyAlignment="1" applyProtection="1">
      <alignment horizontal="left" vertical="center"/>
      <protection hidden="1"/>
    </xf>
    <xf numFmtId="0" fontId="4" fillId="0" borderId="19" xfId="328" applyBorder="1" applyAlignment="1" applyProtection="1">
      <alignment horizontal="left" vertical="center"/>
      <protection hidden="1"/>
    </xf>
    <xf numFmtId="0" fontId="4" fillId="0" borderId="31" xfId="328" applyBorder="1" applyAlignment="1" applyProtection="1">
      <alignment horizontal="left"/>
      <protection hidden="1"/>
    </xf>
    <xf numFmtId="0" fontId="4" fillId="0" borderId="16" xfId="328" applyBorder="1" applyAlignment="1" applyProtection="1">
      <alignment vertical="center"/>
      <protection hidden="1"/>
    </xf>
    <xf numFmtId="0" fontId="4" fillId="0" borderId="44" xfId="328" applyBorder="1" applyAlignment="1" applyProtection="1">
      <alignment horizontal="left" vertical="center"/>
      <protection hidden="1"/>
    </xf>
    <xf numFmtId="0" fontId="94" fillId="0" borderId="31" xfId="328" applyFont="1" applyBorder="1" applyAlignment="1" applyProtection="1">
      <alignment horizontal="left" vertical="center"/>
      <protection hidden="1"/>
    </xf>
    <xf numFmtId="0" fontId="94" fillId="0" borderId="0" xfId="328" applyFont="1" applyAlignment="1" applyProtection="1">
      <alignment horizontal="left" vertical="center"/>
      <protection hidden="1"/>
    </xf>
    <xf numFmtId="49" fontId="104" fillId="0" borderId="0" xfId="328" applyNumberFormat="1" applyFont="1" applyAlignment="1" applyProtection="1">
      <alignment horizontal="left" vertical="center"/>
      <protection hidden="1"/>
    </xf>
    <xf numFmtId="0" fontId="4" fillId="0" borderId="0" xfId="328" applyAlignment="1" applyProtection="1">
      <alignment vertical="center"/>
      <protection hidden="1"/>
    </xf>
    <xf numFmtId="0" fontId="4" fillId="0" borderId="23" xfId="328" applyBorder="1" applyAlignment="1" applyProtection="1">
      <alignment horizontal="left" vertical="center"/>
      <protection hidden="1"/>
    </xf>
    <xf numFmtId="0" fontId="104" fillId="0" borderId="0" xfId="328" applyFont="1" applyAlignment="1" applyProtection="1">
      <alignment horizontal="left" vertical="center"/>
      <protection hidden="1"/>
    </xf>
    <xf numFmtId="0" fontId="4" fillId="0" borderId="17" xfId="328" applyBorder="1" applyAlignment="1" applyProtection="1">
      <alignment horizontal="left" vertical="center"/>
      <protection hidden="1"/>
    </xf>
    <xf numFmtId="0" fontId="94" fillId="0" borderId="31" xfId="328" applyFont="1" applyBorder="1" applyAlignment="1" applyProtection="1">
      <alignment vertical="center"/>
      <protection hidden="1"/>
    </xf>
    <xf numFmtId="0" fontId="105" fillId="0" borderId="0" xfId="328" applyFont="1" applyAlignment="1" applyProtection="1">
      <alignment vertical="center"/>
      <protection hidden="1"/>
    </xf>
    <xf numFmtId="0" fontId="4" fillId="0" borderId="22" xfId="328" applyBorder="1" applyAlignment="1" applyProtection="1">
      <alignment horizontal="left" vertical="center"/>
      <protection hidden="1"/>
    </xf>
    <xf numFmtId="0" fontId="4" fillId="0" borderId="14" xfId="328" applyBorder="1" applyAlignment="1" applyProtection="1">
      <alignment horizontal="left" vertical="center"/>
      <protection hidden="1"/>
    </xf>
    <xf numFmtId="0" fontId="4" fillId="0" borderId="46" xfId="328" applyBorder="1" applyAlignment="1" applyProtection="1">
      <alignment horizontal="left" vertical="center"/>
      <protection hidden="1"/>
    </xf>
    <xf numFmtId="0" fontId="4" fillId="0" borderId="31" xfId="328" applyBorder="1" applyAlignment="1" applyProtection="1">
      <alignment vertical="center"/>
      <protection hidden="1"/>
    </xf>
    <xf numFmtId="2" fontId="90" fillId="0" borderId="0" xfId="328" applyNumberFormat="1" applyFont="1" applyAlignment="1" applyProtection="1">
      <alignment vertical="center"/>
      <protection hidden="1"/>
    </xf>
    <xf numFmtId="0" fontId="106" fillId="0" borderId="23" xfId="328" applyFont="1" applyBorder="1" applyAlignment="1" applyProtection="1">
      <alignment horizontal="left"/>
      <protection hidden="1"/>
    </xf>
    <xf numFmtId="0" fontId="107" fillId="0" borderId="23" xfId="328" applyFont="1" applyBorder="1" applyAlignment="1" applyProtection="1">
      <alignment horizontal="left" vertical="center"/>
      <protection hidden="1"/>
    </xf>
    <xf numFmtId="0" fontId="4" fillId="0" borderId="0" xfId="328" applyAlignment="1" applyProtection="1">
      <alignment horizontal="left" indent="1"/>
      <protection hidden="1"/>
    </xf>
    <xf numFmtId="0" fontId="4" fillId="0" borderId="12" xfId="328" applyBorder="1" applyAlignment="1" applyProtection="1">
      <alignment horizontal="center" vertical="center"/>
      <protection hidden="1"/>
    </xf>
    <xf numFmtId="0" fontId="4" fillId="0" borderId="44" xfId="328" applyBorder="1" applyAlignment="1" applyProtection="1">
      <alignment horizontal="center" vertical="center"/>
      <protection hidden="1"/>
    </xf>
    <xf numFmtId="0" fontId="108" fillId="0" borderId="25" xfId="328" applyFont="1" applyBorder="1" applyProtection="1">
      <protection hidden="1"/>
    </xf>
    <xf numFmtId="0" fontId="4" fillId="0" borderId="25" xfId="328" applyBorder="1" applyProtection="1">
      <protection hidden="1"/>
    </xf>
    <xf numFmtId="49" fontId="81" fillId="0" borderId="25" xfId="328" applyNumberFormat="1" applyFont="1" applyBorder="1" applyAlignment="1" applyProtection="1">
      <alignment horizontal="right"/>
      <protection hidden="1"/>
    </xf>
    <xf numFmtId="178" fontId="81" fillId="0" borderId="25" xfId="328" applyNumberFormat="1" applyFont="1" applyBorder="1" applyAlignment="1" applyProtection="1">
      <alignment horizontal="left"/>
      <protection hidden="1"/>
    </xf>
    <xf numFmtId="0" fontId="4" fillId="0" borderId="0" xfId="328" applyAlignment="1" applyProtection="1">
      <alignment horizontal="right"/>
      <protection hidden="1"/>
    </xf>
    <xf numFmtId="2" fontId="4" fillId="0" borderId="70" xfId="328" applyNumberFormat="1" applyBorder="1" applyAlignment="1" applyProtection="1">
      <alignment horizontal="left"/>
      <protection hidden="1"/>
    </xf>
    <xf numFmtId="0" fontId="4" fillId="0" borderId="0" xfId="328" applyAlignment="1" applyProtection="1">
      <alignment horizontal="left" vertical="center" indent="1"/>
      <protection hidden="1"/>
    </xf>
    <xf numFmtId="0" fontId="4" fillId="0" borderId="64" xfId="328" applyBorder="1" applyProtection="1">
      <protection hidden="1"/>
    </xf>
    <xf numFmtId="0" fontId="94" fillId="0" borderId="0" xfId="328" applyFont="1" applyProtection="1">
      <protection hidden="1"/>
    </xf>
    <xf numFmtId="0" fontId="4" fillId="0" borderId="31" xfId="328" applyBorder="1" applyAlignment="1" applyProtection="1">
      <alignment horizontal="right"/>
      <protection hidden="1"/>
    </xf>
    <xf numFmtId="2" fontId="90" fillId="0" borderId="0" xfId="328" applyNumberFormat="1" applyFont="1" applyAlignment="1" applyProtection="1">
      <alignment horizontal="center"/>
      <protection hidden="1"/>
    </xf>
    <xf numFmtId="2" fontId="90" fillId="0" borderId="44" xfId="328" applyNumberFormat="1" applyFont="1" applyBorder="1" applyAlignment="1" applyProtection="1">
      <alignment horizontal="center"/>
      <protection hidden="1"/>
    </xf>
    <xf numFmtId="0" fontId="4" fillId="0" borderId="0" xfId="328" applyAlignment="1" applyProtection="1">
      <alignment horizontal="left"/>
      <protection hidden="1"/>
    </xf>
    <xf numFmtId="0" fontId="4" fillId="0" borderId="0" xfId="327" applyAlignment="1" applyProtection="1">
      <alignment horizontal="right" vertical="center"/>
      <protection hidden="1"/>
    </xf>
    <xf numFmtId="0" fontId="4" fillId="52" borderId="0" xfId="328" applyFill="1" applyAlignment="1" applyProtection="1">
      <alignment horizontal="left" vertical="center"/>
      <protection hidden="1"/>
    </xf>
    <xf numFmtId="0" fontId="4" fillId="0" borderId="38" xfId="328" applyBorder="1" applyProtection="1">
      <protection hidden="1"/>
    </xf>
    <xf numFmtId="0" fontId="4" fillId="0" borderId="39" xfId="328" applyBorder="1" applyProtection="1">
      <protection hidden="1"/>
    </xf>
    <xf numFmtId="0" fontId="4" fillId="0" borderId="48" xfId="328" applyBorder="1" applyProtection="1">
      <protection hidden="1"/>
    </xf>
    <xf numFmtId="0" fontId="4" fillId="53" borderId="0" xfId="327" applyFill="1" applyAlignment="1" applyProtection="1">
      <alignment vertical="center"/>
      <protection hidden="1"/>
    </xf>
    <xf numFmtId="0" fontId="4" fillId="53" borderId="0" xfId="327" applyFill="1" applyAlignment="1" applyProtection="1">
      <alignment horizontal="center" vertical="center"/>
      <protection hidden="1"/>
    </xf>
    <xf numFmtId="0" fontId="95" fillId="53" borderId="0" xfId="327" applyFont="1" applyFill="1" applyAlignment="1" applyProtection="1">
      <alignment vertical="center" wrapText="1"/>
      <protection hidden="1"/>
    </xf>
    <xf numFmtId="0" fontId="4" fillId="53" borderId="0" xfId="327" applyFill="1" applyAlignment="1" applyProtection="1">
      <alignment vertical="center" wrapText="1"/>
      <protection hidden="1"/>
    </xf>
    <xf numFmtId="0" fontId="4" fillId="53" borderId="0" xfId="327" applyFill="1" applyAlignment="1" applyProtection="1">
      <alignment horizontal="left" vertical="center" wrapText="1"/>
      <protection hidden="1"/>
    </xf>
    <xf numFmtId="0" fontId="0" fillId="0" borderId="62" xfId="0" applyBorder="1" applyAlignment="1" applyProtection="1">
      <alignment vertical="top" wrapText="1"/>
      <protection hidden="1"/>
    </xf>
    <xf numFmtId="0" fontId="0" fillId="0" borderId="63" xfId="0" applyBorder="1" applyAlignment="1" applyProtection="1">
      <alignment vertical="top" wrapText="1"/>
      <protection hidden="1"/>
    </xf>
    <xf numFmtId="0" fontId="0" fillId="0" borderId="62" xfId="0" applyBorder="1" applyAlignment="1" applyProtection="1">
      <alignment horizontal="center" vertical="top" wrapText="1"/>
      <protection hidden="1"/>
    </xf>
    <xf numFmtId="0" fontId="0" fillId="0" borderId="62" xfId="0" applyBorder="1" applyAlignment="1" applyProtection="1">
      <alignment horizontal="center" vertical="top"/>
      <protection hidden="1"/>
    </xf>
    <xf numFmtId="0" fontId="0" fillId="0" borderId="62" xfId="0" applyBorder="1" applyAlignment="1" applyProtection="1">
      <alignment horizontal="left" vertical="top"/>
      <protection hidden="1"/>
    </xf>
    <xf numFmtId="0" fontId="0" fillId="0" borderId="63" xfId="0" applyBorder="1" applyAlignment="1" applyProtection="1">
      <alignment horizontal="left" vertical="top"/>
      <protection hidden="1"/>
    </xf>
    <xf numFmtId="0" fontId="0" fillId="0" borderId="35" xfId="0" applyBorder="1" applyAlignment="1" applyProtection="1">
      <alignment horizontal="left" vertical="top"/>
      <protection hidden="1"/>
    </xf>
    <xf numFmtId="0" fontId="99" fillId="0" borderId="10" xfId="0" applyFont="1" applyBorder="1" applyAlignment="1" applyProtection="1">
      <alignment horizontal="center" vertical="top"/>
      <protection hidden="1"/>
    </xf>
    <xf numFmtId="0" fontId="0" fillId="0" borderId="10" xfId="0" applyBorder="1" applyAlignment="1" applyProtection="1">
      <alignment horizontal="left" vertical="top"/>
      <protection hidden="1"/>
    </xf>
    <xf numFmtId="0" fontId="0" fillId="0" borderId="32" xfId="0" applyBorder="1" applyAlignment="1" applyProtection="1">
      <alignment horizontal="left" vertical="top"/>
      <protection hidden="1"/>
    </xf>
    <xf numFmtId="0" fontId="0" fillId="53" borderId="0" xfId="0" applyFill="1" applyProtection="1">
      <protection hidden="1"/>
    </xf>
    <xf numFmtId="0" fontId="0" fillId="53" borderId="28" xfId="0" applyFill="1" applyBorder="1"/>
    <xf numFmtId="0" fontId="0" fillId="53" borderId="29" xfId="0" applyFill="1" applyBorder="1"/>
    <xf numFmtId="0" fontId="0" fillId="53" borderId="30" xfId="0" applyFill="1" applyBorder="1"/>
    <xf numFmtId="0" fontId="0" fillId="53" borderId="31" xfId="0" applyFill="1" applyBorder="1"/>
    <xf numFmtId="0" fontId="0" fillId="53" borderId="31" xfId="0" applyFill="1" applyBorder="1" applyAlignment="1">
      <alignment vertical="center"/>
    </xf>
    <xf numFmtId="0" fontId="0" fillId="53" borderId="38" xfId="0" applyFill="1" applyBorder="1"/>
    <xf numFmtId="0" fontId="0" fillId="53" borderId="39" xfId="0" applyFill="1" applyBorder="1"/>
    <xf numFmtId="0" fontId="0" fillId="53" borderId="48" xfId="0" applyFill="1" applyBorder="1"/>
    <xf numFmtId="0" fontId="0" fillId="53" borderId="44" xfId="0" applyFill="1" applyBorder="1"/>
    <xf numFmtId="0" fontId="0" fillId="53" borderId="44" xfId="0" applyFill="1" applyBorder="1" applyAlignment="1">
      <alignment vertical="center"/>
    </xf>
    <xf numFmtId="0" fontId="0" fillId="48" borderId="0" xfId="0" applyFill="1"/>
    <xf numFmtId="0" fontId="0" fillId="48" borderId="0" xfId="0" applyFill="1" applyAlignment="1">
      <alignment vertical="center"/>
    </xf>
    <xf numFmtId="2" fontId="56" fillId="0" borderId="10" xfId="356" applyNumberFormat="1" applyFont="1" applyBorder="1" applyAlignment="1" applyProtection="1">
      <alignment horizontal="center" vertical="center" wrapText="1"/>
      <protection locked="0" hidden="1"/>
    </xf>
    <xf numFmtId="0" fontId="0" fillId="54" borderId="0" xfId="0" applyFill="1" applyProtection="1">
      <protection hidden="1"/>
    </xf>
    <xf numFmtId="0" fontId="70" fillId="0" borderId="0" xfId="0" applyFont="1"/>
    <xf numFmtId="0" fontId="76" fillId="0" borderId="54" xfId="0" applyFont="1" applyBorder="1" applyAlignment="1">
      <alignment horizontal="left" vertical="top"/>
    </xf>
    <xf numFmtId="17" fontId="70" fillId="0" borderId="0" xfId="0" applyNumberFormat="1" applyFont="1"/>
    <xf numFmtId="14" fontId="0" fillId="54" borderId="0" xfId="0" applyNumberFormat="1" applyFill="1" applyProtection="1">
      <protection hidden="1"/>
    </xf>
    <xf numFmtId="179" fontId="0" fillId="54" borderId="0" xfId="0" applyNumberFormat="1" applyFill="1" applyProtection="1">
      <protection hidden="1"/>
    </xf>
    <xf numFmtId="0" fontId="44" fillId="0" borderId="0" xfId="349" applyFont="1" applyAlignment="1" applyProtection="1">
      <alignment horizontal="right"/>
      <protection hidden="1"/>
    </xf>
    <xf numFmtId="0" fontId="44" fillId="0" borderId="11" xfId="349" applyFont="1" applyBorder="1" applyAlignment="1" applyProtection="1">
      <alignment horizontal="left" vertical="center"/>
      <protection hidden="1"/>
    </xf>
    <xf numFmtId="0" fontId="44" fillId="0" borderId="11" xfId="349" applyFont="1" applyBorder="1" applyAlignment="1" applyProtection="1">
      <alignment vertical="center"/>
      <protection hidden="1"/>
    </xf>
    <xf numFmtId="0" fontId="44" fillId="0" borderId="19" xfId="349" applyFont="1" applyBorder="1" applyAlignment="1" applyProtection="1">
      <alignment vertical="center"/>
      <protection hidden="1"/>
    </xf>
    <xf numFmtId="0" fontId="44" fillId="0" borderId="20" xfId="349" applyFont="1" applyBorder="1" applyAlignment="1" applyProtection="1">
      <alignment vertical="center"/>
      <protection hidden="1"/>
    </xf>
    <xf numFmtId="2" fontId="60" fillId="0" borderId="0" xfId="356" applyNumberFormat="1" applyFont="1" applyAlignment="1" applyProtection="1">
      <alignment horizontal="left" vertical="top" wrapText="1" indent="1"/>
      <protection hidden="1"/>
    </xf>
    <xf numFmtId="0" fontId="69" fillId="0" borderId="0" xfId="356" applyFont="1" applyAlignment="1" applyProtection="1">
      <alignment horizontal="left" vertical="top" wrapText="1" shrinkToFit="1"/>
      <protection hidden="1"/>
    </xf>
    <xf numFmtId="14" fontId="70" fillId="0" borderId="0" xfId="0" applyNumberFormat="1" applyFont="1"/>
    <xf numFmtId="0" fontId="70" fillId="0" borderId="0" xfId="0" applyFont="1" applyAlignment="1">
      <alignment horizontal="right"/>
    </xf>
    <xf numFmtId="0" fontId="90" fillId="0" borderId="0" xfId="327" applyFont="1" applyAlignment="1" applyProtection="1">
      <alignment shrinkToFit="1"/>
      <protection hidden="1"/>
    </xf>
    <xf numFmtId="2" fontId="2" fillId="0" borderId="18" xfId="0" applyNumberFormat="1" applyFont="1" applyBorder="1" applyAlignment="1" applyProtection="1">
      <alignment horizontal="center" vertical="top"/>
      <protection hidden="1"/>
    </xf>
    <xf numFmtId="0" fontId="100" fillId="0" borderId="54" xfId="0" applyFont="1" applyBorder="1" applyAlignment="1" applyProtection="1">
      <alignment horizontal="center" vertical="top" wrapText="1"/>
      <protection hidden="1"/>
    </xf>
    <xf numFmtId="0" fontId="99" fillId="0" borderId="54" xfId="0" applyFont="1" applyBorder="1" applyAlignment="1" applyProtection="1">
      <alignment horizontal="center" vertical="top" wrapText="1"/>
      <protection hidden="1"/>
    </xf>
    <xf numFmtId="0" fontId="121" fillId="0" borderId="54" xfId="0" applyFont="1" applyBorder="1" applyAlignment="1" applyProtection="1">
      <alignment horizontal="center" vertical="top" wrapText="1"/>
      <protection hidden="1"/>
    </xf>
    <xf numFmtId="0" fontId="120" fillId="0" borderId="54" xfId="0" applyFont="1" applyBorder="1" applyAlignment="1" applyProtection="1">
      <alignment horizontal="center" vertical="top" wrapText="1"/>
      <protection hidden="1"/>
    </xf>
    <xf numFmtId="0" fontId="56" fillId="0" borderId="0" xfId="356" applyFont="1" applyAlignment="1" applyProtection="1">
      <alignment vertical="top" wrapText="1"/>
      <protection hidden="1"/>
    </xf>
    <xf numFmtId="2" fontId="2" fillId="0" borderId="10" xfId="0" applyNumberFormat="1" applyFont="1" applyBorder="1" applyAlignment="1" applyProtection="1">
      <alignment horizontal="center" vertical="top"/>
      <protection hidden="1"/>
    </xf>
    <xf numFmtId="0" fontId="114" fillId="0" borderId="0" xfId="356" applyFont="1" applyProtection="1">
      <protection hidden="1"/>
    </xf>
    <xf numFmtId="0" fontId="123" fillId="51" borderId="0" xfId="356" applyFont="1" applyFill="1" applyProtection="1">
      <protection hidden="1"/>
    </xf>
    <xf numFmtId="0" fontId="124" fillId="46" borderId="0" xfId="0" applyFont="1" applyFill="1" applyProtection="1">
      <protection hidden="1"/>
    </xf>
    <xf numFmtId="0" fontId="125" fillId="46" borderId="0" xfId="327" applyFont="1" applyFill="1" applyAlignment="1" applyProtection="1">
      <alignment vertical="center"/>
      <protection hidden="1"/>
    </xf>
    <xf numFmtId="0" fontId="125" fillId="46" borderId="0" xfId="328" applyFont="1" applyFill="1" applyProtection="1">
      <protection hidden="1"/>
    </xf>
    <xf numFmtId="0" fontId="74" fillId="49" borderId="71" xfId="0" applyFont="1" applyFill="1" applyBorder="1" applyAlignment="1" applyProtection="1">
      <alignment vertical="center"/>
      <protection hidden="1"/>
    </xf>
    <xf numFmtId="0" fontId="74" fillId="49" borderId="15" xfId="0" applyFont="1" applyFill="1" applyBorder="1" applyAlignment="1" applyProtection="1">
      <alignment horizontal="right" vertical="center"/>
      <protection hidden="1"/>
    </xf>
    <xf numFmtId="0" fontId="74" fillId="49" borderId="15" xfId="0" applyFont="1" applyFill="1" applyBorder="1" applyAlignment="1" applyProtection="1">
      <alignment vertical="center"/>
      <protection hidden="1"/>
    </xf>
    <xf numFmtId="0" fontId="74" fillId="49" borderId="68" xfId="0" applyFont="1" applyFill="1" applyBorder="1" applyAlignment="1" applyProtection="1">
      <alignment vertical="center"/>
      <protection hidden="1"/>
    </xf>
    <xf numFmtId="0" fontId="74" fillId="49" borderId="72" xfId="0" applyFont="1" applyFill="1" applyBorder="1" applyAlignment="1" applyProtection="1">
      <alignment vertical="center"/>
      <protection hidden="1"/>
    </xf>
    <xf numFmtId="0" fontId="73" fillId="49" borderId="34" xfId="0" applyFont="1" applyFill="1" applyBorder="1" applyAlignment="1" applyProtection="1">
      <alignment horizontal="center" vertical="center" wrapText="1"/>
      <protection hidden="1"/>
    </xf>
    <xf numFmtId="0" fontId="3" fillId="0" borderId="23" xfId="400" applyBorder="1" applyAlignment="1" applyProtection="1">
      <alignment vertical="center" wrapText="1"/>
      <protection hidden="1"/>
    </xf>
    <xf numFmtId="0" fontId="0" fillId="56" borderId="0" xfId="0" applyFill="1"/>
    <xf numFmtId="0" fontId="0" fillId="57" borderId="0" xfId="0" applyFill="1"/>
    <xf numFmtId="1" fontId="2" fillId="0" borderId="10" xfId="400" applyNumberFormat="1" applyFont="1" applyBorder="1" applyAlignment="1" applyProtection="1">
      <alignment horizontal="right" vertical="center"/>
      <protection hidden="1"/>
    </xf>
    <xf numFmtId="0" fontId="62" fillId="0" borderId="0" xfId="0" applyFont="1" applyAlignment="1" applyProtection="1">
      <alignment horizontal="center"/>
      <protection hidden="1"/>
    </xf>
    <xf numFmtId="0" fontId="0" fillId="58" borderId="0" xfId="0" applyFill="1"/>
    <xf numFmtId="0" fontId="68" fillId="58" borderId="0" xfId="0" applyFont="1" applyFill="1" applyAlignment="1">
      <alignment horizontal="center" vertical="center"/>
    </xf>
    <xf numFmtId="0" fontId="55" fillId="58" borderId="0" xfId="327" applyFont="1" applyFill="1" applyAlignment="1" applyProtection="1">
      <alignment horizontal="justify" vertical="top" wrapText="1"/>
      <protection hidden="1"/>
    </xf>
    <xf numFmtId="0" fontId="119" fillId="58" borderId="0" xfId="0" applyFont="1" applyFill="1" applyAlignment="1">
      <alignment horizontal="center" vertical="center" shrinkToFit="1"/>
    </xf>
    <xf numFmtId="0" fontId="54" fillId="58" borderId="0" xfId="327" applyFont="1" applyFill="1" applyAlignment="1" applyProtection="1">
      <alignment horizontal="center"/>
      <protection hidden="1"/>
    </xf>
    <xf numFmtId="0" fontId="55" fillId="58" borderId="0" xfId="327" applyFont="1" applyFill="1" applyAlignment="1" applyProtection="1">
      <alignment horizontal="center"/>
      <protection hidden="1"/>
    </xf>
    <xf numFmtId="0" fontId="60" fillId="58" borderId="0" xfId="327" applyFont="1" applyFill="1" applyAlignment="1" applyProtection="1">
      <alignment horizontal="center"/>
      <protection hidden="1"/>
    </xf>
    <xf numFmtId="0" fontId="57" fillId="58" borderId="0" xfId="327" applyFont="1" applyFill="1" applyProtection="1">
      <protection hidden="1"/>
    </xf>
    <xf numFmtId="0" fontId="58" fillId="58" borderId="0" xfId="327" applyFont="1" applyFill="1" applyAlignment="1" applyProtection="1">
      <alignment horizontal="center"/>
      <protection hidden="1"/>
    </xf>
    <xf numFmtId="0" fontId="59" fillId="58" borderId="0" xfId="327" applyFont="1" applyFill="1" applyAlignment="1" applyProtection="1">
      <alignment horizontal="center"/>
      <protection hidden="1"/>
    </xf>
    <xf numFmtId="0" fontId="56" fillId="58" borderId="0" xfId="327" applyFont="1" applyFill="1" applyAlignment="1" applyProtection="1">
      <alignment vertical="top" wrapText="1"/>
      <protection hidden="1"/>
    </xf>
    <xf numFmtId="0" fontId="61" fillId="58" borderId="0" xfId="327" applyFont="1" applyFill="1" applyAlignment="1" applyProtection="1">
      <alignment horizontal="center"/>
      <protection hidden="1"/>
    </xf>
    <xf numFmtId="0" fontId="56" fillId="58" borderId="0" xfId="327" applyFont="1" applyFill="1" applyAlignment="1">
      <alignment vertical="top" wrapText="1"/>
    </xf>
    <xf numFmtId="0" fontId="57" fillId="58" borderId="0" xfId="327" applyFont="1" applyFill="1"/>
    <xf numFmtId="0" fontId="59" fillId="58" borderId="0" xfId="327" applyFont="1" applyFill="1" applyAlignment="1">
      <alignment horizontal="center"/>
    </xf>
    <xf numFmtId="0" fontId="55" fillId="58" borderId="0" xfId="327" applyFont="1" applyFill="1" applyAlignment="1">
      <alignment horizontal="left" vertical="top" wrapText="1"/>
    </xf>
    <xf numFmtId="0" fontId="55" fillId="58" borderId="0" xfId="327" applyFont="1" applyFill="1" applyAlignment="1">
      <alignment vertical="top" wrapText="1"/>
    </xf>
    <xf numFmtId="0" fontId="55" fillId="58" borderId="0" xfId="327" applyFont="1" applyFill="1"/>
    <xf numFmtId="0" fontId="55" fillId="58" borderId="0" xfId="327" applyFont="1" applyFill="1" applyAlignment="1">
      <alignment horizontal="left" vertical="center" wrapText="1"/>
    </xf>
    <xf numFmtId="0" fontId="63" fillId="0" borderId="0" xfId="0" applyFont="1" applyProtection="1">
      <protection hidden="1"/>
    </xf>
    <xf numFmtId="0" fontId="66" fillId="0" borderId="0" xfId="0" applyFont="1" applyAlignment="1" applyProtection="1">
      <alignment horizontal="left" indent="15"/>
      <protection hidden="1"/>
    </xf>
    <xf numFmtId="0" fontId="65" fillId="0" borderId="0" xfId="0" applyFont="1" applyAlignment="1" applyProtection="1">
      <alignment horizontal="right"/>
      <protection hidden="1"/>
    </xf>
    <xf numFmtId="0" fontId="67" fillId="0" borderId="0" xfId="0" applyFont="1" applyAlignment="1" applyProtection="1">
      <alignment horizontal="left" indent="15"/>
      <protection hidden="1"/>
    </xf>
    <xf numFmtId="0" fontId="56" fillId="0" borderId="0" xfId="327" applyFont="1" applyAlignment="1" applyProtection="1">
      <alignment horizontal="justify" vertical="top" wrapText="1"/>
      <protection hidden="1"/>
    </xf>
    <xf numFmtId="0" fontId="55" fillId="0" borderId="0" xfId="327" applyFont="1" applyAlignment="1" applyProtection="1">
      <alignment vertical="top" wrapText="1"/>
      <protection hidden="1"/>
    </xf>
    <xf numFmtId="0" fontId="116" fillId="0" borderId="0" xfId="0" applyFont="1" applyProtection="1">
      <protection hidden="1"/>
    </xf>
    <xf numFmtId="0" fontId="61" fillId="0" borderId="0" xfId="327" applyFont="1" applyProtection="1">
      <protection hidden="1"/>
    </xf>
    <xf numFmtId="0" fontId="4" fillId="0" borderId="0" xfId="327" applyAlignment="1" applyProtection="1">
      <alignment horizontal="left" vertical="center"/>
      <protection hidden="1"/>
    </xf>
    <xf numFmtId="0" fontId="4" fillId="0" borderId="10" xfId="327" applyBorder="1" applyAlignment="1" applyProtection="1">
      <alignment horizontal="center" vertical="center"/>
      <protection locked="0" hidden="1"/>
    </xf>
    <xf numFmtId="0" fontId="4" fillId="0" borderId="16" xfId="327" applyBorder="1" applyAlignment="1" applyProtection="1">
      <alignment horizontal="left" vertical="center" wrapText="1"/>
      <protection hidden="1"/>
    </xf>
    <xf numFmtId="0" fontId="94" fillId="0" borderId="0" xfId="327" applyFont="1" applyAlignment="1" applyProtection="1">
      <alignment horizontal="left" vertical="center" wrapText="1"/>
      <protection hidden="1"/>
    </xf>
    <xf numFmtId="14" fontId="74" fillId="50" borderId="74" xfId="0" applyNumberFormat="1" applyFont="1" applyFill="1" applyBorder="1" applyAlignment="1" applyProtection="1">
      <alignment horizontal="center" vertical="center"/>
    </xf>
    <xf numFmtId="0" fontId="70" fillId="46" borderId="0" xfId="0" applyFont="1" applyFill="1" applyProtection="1">
      <protection hidden="1"/>
    </xf>
    <xf numFmtId="0" fontId="70" fillId="0" borderId="0" xfId="0" applyFont="1" applyProtection="1">
      <protection hidden="1"/>
    </xf>
    <xf numFmtId="17" fontId="70" fillId="0" borderId="0" xfId="0" applyNumberFormat="1" applyFont="1" applyProtection="1">
      <protection hidden="1"/>
    </xf>
    <xf numFmtId="14" fontId="70" fillId="0" borderId="0" xfId="0" applyNumberFormat="1" applyFont="1" applyProtection="1">
      <protection hidden="1"/>
    </xf>
    <xf numFmtId="0" fontId="70" fillId="0" borderId="0" xfId="0" applyFont="1" applyAlignment="1" applyProtection="1">
      <alignment horizontal="center"/>
      <protection hidden="1"/>
    </xf>
    <xf numFmtId="0" fontId="134" fillId="0" borderId="0" xfId="0" applyFont="1" applyAlignment="1" applyProtection="1">
      <alignment horizontal="center" vertical="center"/>
      <protection hidden="1"/>
    </xf>
    <xf numFmtId="0" fontId="135" fillId="0" borderId="0" xfId="0" applyFont="1" applyProtection="1">
      <protection hidden="1"/>
    </xf>
    <xf numFmtId="0" fontId="56" fillId="0" borderId="0" xfId="0" applyFont="1" applyAlignment="1" applyProtection="1">
      <alignment horizontal="left" vertical="top" wrapText="1"/>
      <protection hidden="1"/>
    </xf>
    <xf numFmtId="14" fontId="70" fillId="0" borderId="0" xfId="0" applyNumberFormat="1" applyFont="1" applyAlignment="1" applyProtection="1">
      <alignment horizontal="center"/>
      <protection hidden="1"/>
    </xf>
    <xf numFmtId="168" fontId="70" fillId="0" borderId="0" xfId="0" applyNumberFormat="1" applyFont="1" applyAlignment="1" applyProtection="1">
      <alignment horizontal="center"/>
      <protection hidden="1"/>
    </xf>
    <xf numFmtId="2" fontId="70" fillId="0" borderId="0" xfId="0" applyNumberFormat="1" applyFont="1" applyAlignment="1" applyProtection="1">
      <alignment horizontal="center"/>
      <protection hidden="1"/>
    </xf>
    <xf numFmtId="1" fontId="70" fillId="0" borderId="0" xfId="0" applyNumberFormat="1" applyFont="1" applyAlignment="1" applyProtection="1">
      <alignment horizontal="center"/>
      <protection hidden="1"/>
    </xf>
    <xf numFmtId="166" fontId="70" fillId="0" borderId="0" xfId="0" applyNumberFormat="1" applyFont="1" applyAlignment="1" applyProtection="1">
      <alignment horizontal="left"/>
      <protection locked="0" hidden="1"/>
    </xf>
    <xf numFmtId="0" fontId="134" fillId="0" borderId="0" xfId="0" applyFont="1" applyProtection="1">
      <protection hidden="1"/>
    </xf>
    <xf numFmtId="168" fontId="70" fillId="0" borderId="0" xfId="0" applyNumberFormat="1" applyFont="1" applyProtection="1">
      <protection hidden="1"/>
    </xf>
    <xf numFmtId="0" fontId="70" fillId="0" borderId="0" xfId="0" applyFont="1" applyAlignment="1" applyProtection="1">
      <alignment vertical="center"/>
      <protection hidden="1"/>
    </xf>
    <xf numFmtId="169" fontId="70" fillId="0" borderId="0" xfId="0" applyNumberFormat="1" applyFont="1" applyProtection="1">
      <protection hidden="1"/>
    </xf>
    <xf numFmtId="0" fontId="70" fillId="0" borderId="0" xfId="0" applyFont="1" applyAlignment="1" applyProtection="1">
      <alignment horizontal="left"/>
      <protection locked="0" hidden="1"/>
    </xf>
    <xf numFmtId="0" fontId="136" fillId="0" borderId="0" xfId="0" applyFont="1" applyAlignment="1" applyProtection="1">
      <alignment horizontal="left"/>
      <protection hidden="1"/>
    </xf>
    <xf numFmtId="0" fontId="134" fillId="46" borderId="0" xfId="0" applyFont="1" applyFill="1" applyProtection="1">
      <protection hidden="1"/>
    </xf>
    <xf numFmtId="0" fontId="134" fillId="0" borderId="0" xfId="0" applyFont="1" applyAlignment="1" applyProtection="1">
      <alignment horizontal="center" vertical="center" wrapText="1"/>
      <protection hidden="1"/>
    </xf>
    <xf numFmtId="2" fontId="70" fillId="0" borderId="0" xfId="0" applyNumberFormat="1" applyFont="1" applyProtection="1">
      <protection hidden="1"/>
    </xf>
    <xf numFmtId="2" fontId="134" fillId="0" borderId="0" xfId="0" applyNumberFormat="1" applyFont="1" applyAlignment="1" applyProtection="1">
      <alignment horizontal="center"/>
      <protection hidden="1"/>
    </xf>
    <xf numFmtId="0" fontId="134" fillId="0" borderId="0" xfId="0" applyFont="1" applyAlignment="1" applyProtection="1">
      <alignment horizontal="center"/>
      <protection hidden="1"/>
    </xf>
    <xf numFmtId="166" fontId="70" fillId="0" borderId="0" xfId="0" applyNumberFormat="1" applyFont="1" applyAlignment="1" applyProtection="1">
      <alignment horizontal="center"/>
      <protection hidden="1"/>
    </xf>
    <xf numFmtId="0" fontId="70" fillId="46" borderId="0" xfId="0" applyFont="1" applyFill="1" applyAlignment="1" applyProtection="1">
      <alignment horizontal="center"/>
      <protection hidden="1"/>
    </xf>
    <xf numFmtId="2" fontId="70" fillId="0" borderId="0" xfId="0" applyNumberFormat="1" applyFont="1" applyAlignment="1" applyProtection="1">
      <alignment horizontal="center" vertical="center"/>
      <protection hidden="1"/>
    </xf>
    <xf numFmtId="0" fontId="70" fillId="0" borderId="0" xfId="0" applyFont="1" applyAlignment="1" applyProtection="1">
      <alignment horizontal="center" vertical="center"/>
      <protection hidden="1"/>
    </xf>
    <xf numFmtId="0" fontId="134" fillId="46" borderId="0" xfId="0" applyFont="1" applyFill="1" applyAlignment="1" applyProtection="1">
      <alignment horizontal="center" vertical="center"/>
      <protection hidden="1"/>
    </xf>
    <xf numFmtId="0" fontId="134" fillId="0" borderId="0" xfId="0" applyFont="1" applyAlignment="1" applyProtection="1">
      <alignment vertical="center"/>
      <protection hidden="1"/>
    </xf>
    <xf numFmtId="170" fontId="70" fillId="0" borderId="0" xfId="0" applyNumberFormat="1" applyFont="1" applyAlignment="1" applyProtection="1">
      <alignment horizontal="center" vertical="center" wrapText="1"/>
      <protection hidden="1"/>
    </xf>
    <xf numFmtId="0" fontId="70" fillId="0" borderId="0" xfId="0" applyFont="1" applyAlignment="1" applyProtection="1">
      <alignment horizontal="center" vertical="center" wrapText="1"/>
      <protection hidden="1"/>
    </xf>
    <xf numFmtId="1" fontId="70" fillId="0" borderId="0" xfId="0" applyNumberFormat="1" applyFont="1" applyAlignment="1" applyProtection="1">
      <alignment horizontal="center" vertical="center"/>
      <protection hidden="1"/>
    </xf>
    <xf numFmtId="171" fontId="70" fillId="0" borderId="0" xfId="0" applyNumberFormat="1" applyFont="1" applyProtection="1">
      <protection hidden="1"/>
    </xf>
    <xf numFmtId="0" fontId="138" fillId="0" borderId="0" xfId="0" applyFont="1" applyAlignment="1">
      <alignment horizontal="right" wrapText="1"/>
    </xf>
    <xf numFmtId="0" fontId="137" fillId="0" borderId="0" xfId="0" applyFont="1" applyAlignment="1" applyProtection="1">
      <alignment vertical="center"/>
      <protection hidden="1"/>
    </xf>
    <xf numFmtId="1" fontId="137" fillId="0" borderId="0" xfId="0" applyNumberFormat="1" applyFont="1" applyAlignment="1" applyProtection="1">
      <alignment horizontal="center" vertical="center"/>
      <protection hidden="1"/>
    </xf>
    <xf numFmtId="0" fontId="70" fillId="46" borderId="0" xfId="0" applyFont="1" applyFill="1" applyAlignment="1" applyProtection="1">
      <alignment vertical="center"/>
      <protection hidden="1"/>
    </xf>
    <xf numFmtId="2" fontId="133" fillId="0" borderId="0" xfId="0" applyNumberFormat="1" applyFont="1" applyAlignment="1" applyProtection="1">
      <alignment vertical="center"/>
      <protection hidden="1"/>
    </xf>
    <xf numFmtId="2" fontId="133" fillId="0" borderId="0" xfId="0" applyNumberFormat="1" applyFont="1" applyAlignment="1" applyProtection="1">
      <alignment horizontal="center" vertical="center"/>
      <protection hidden="1"/>
    </xf>
    <xf numFmtId="0" fontId="140" fillId="0" borderId="0" xfId="0" applyFont="1" applyProtection="1">
      <protection hidden="1"/>
    </xf>
    <xf numFmtId="0" fontId="141" fillId="0" borderId="0" xfId="0" applyFont="1" applyProtection="1">
      <protection hidden="1"/>
    </xf>
    <xf numFmtId="0" fontId="141" fillId="0" borderId="0" xfId="0" applyFont="1" applyAlignment="1" applyProtection="1">
      <alignment horizontal="center"/>
      <protection hidden="1"/>
    </xf>
    <xf numFmtId="2" fontId="141" fillId="0" borderId="0" xfId="0" applyNumberFormat="1" applyFont="1" applyAlignment="1" applyProtection="1">
      <alignment horizontal="center"/>
      <protection hidden="1"/>
    </xf>
    <xf numFmtId="0" fontId="140" fillId="0" borderId="0" xfId="0" applyFont="1" applyAlignment="1" applyProtection="1">
      <alignment horizontal="center"/>
      <protection hidden="1"/>
    </xf>
    <xf numFmtId="1" fontId="70" fillId="0" borderId="0" xfId="0" applyNumberFormat="1" applyFont="1" applyProtection="1">
      <protection hidden="1"/>
    </xf>
    <xf numFmtId="172" fontId="70" fillId="0" borderId="0" xfId="0" applyNumberFormat="1" applyFont="1" applyProtection="1">
      <protection hidden="1"/>
    </xf>
    <xf numFmtId="166" fontId="70" fillId="0" borderId="0" xfId="0" applyNumberFormat="1" applyFont="1" applyAlignment="1" applyProtection="1">
      <alignment vertical="center"/>
      <protection hidden="1"/>
    </xf>
    <xf numFmtId="2" fontId="70" fillId="0" borderId="0" xfId="0" applyNumberFormat="1" applyFont="1" applyAlignment="1" applyProtection="1">
      <alignment horizontal="left" vertical="center"/>
      <protection hidden="1"/>
    </xf>
    <xf numFmtId="166" fontId="70" fillId="0" borderId="0" xfId="0" applyNumberFormat="1" applyFont="1" applyAlignment="1" applyProtection="1">
      <alignment vertical="center" wrapText="1"/>
      <protection hidden="1"/>
    </xf>
    <xf numFmtId="4" fontId="70" fillId="0" borderId="0" xfId="0" applyNumberFormat="1" applyFont="1" applyProtection="1">
      <protection hidden="1"/>
    </xf>
    <xf numFmtId="0" fontId="142" fillId="0" borderId="0" xfId="0" applyFont="1" applyProtection="1">
      <protection hidden="1"/>
    </xf>
    <xf numFmtId="0" fontId="70" fillId="0" borderId="10" xfId="0" applyFont="1" applyBorder="1" applyProtection="1">
      <protection hidden="1"/>
    </xf>
    <xf numFmtId="17" fontId="70" fillId="0" borderId="10" xfId="0" applyNumberFormat="1" applyFont="1" applyBorder="1" applyProtection="1">
      <protection hidden="1"/>
    </xf>
    <xf numFmtId="17" fontId="70" fillId="0" borderId="10" xfId="0" applyNumberFormat="1" applyFont="1" applyBorder="1"/>
    <xf numFmtId="17" fontId="70" fillId="0" borderId="13" xfId="0" applyNumberFormat="1" applyFont="1" applyBorder="1"/>
    <xf numFmtId="17" fontId="70" fillId="0" borderId="10" xfId="0" applyNumberFormat="1" applyFont="1" applyBorder="1" applyAlignment="1">
      <alignment horizontal="right"/>
    </xf>
    <xf numFmtId="2" fontId="70" fillId="0" borderId="10" xfId="0" applyNumberFormat="1" applyFont="1" applyBorder="1" applyProtection="1">
      <protection hidden="1"/>
    </xf>
    <xf numFmtId="0" fontId="70" fillId="0" borderId="10" xfId="0" applyFont="1" applyBorder="1"/>
    <xf numFmtId="2" fontId="70" fillId="0" borderId="10" xfId="0" applyNumberFormat="1" applyFont="1" applyBorder="1"/>
    <xf numFmtId="0" fontId="70" fillId="0" borderId="13" xfId="0" applyFont="1" applyBorder="1"/>
    <xf numFmtId="2" fontId="70" fillId="0" borderId="13" xfId="0" applyNumberFormat="1" applyFont="1" applyBorder="1"/>
    <xf numFmtId="2" fontId="4" fillId="0" borderId="0" xfId="328" applyNumberFormat="1" applyFont="1" applyProtection="1">
      <protection hidden="1"/>
    </xf>
    <xf numFmtId="0" fontId="4" fillId="0" borderId="0" xfId="328" applyFont="1" applyProtection="1">
      <protection hidden="1"/>
    </xf>
    <xf numFmtId="165" fontId="70" fillId="0" borderId="0" xfId="0" applyNumberFormat="1" applyFont="1" applyProtection="1">
      <protection hidden="1"/>
    </xf>
    <xf numFmtId="0" fontId="128" fillId="55" borderId="31" xfId="401" applyFont="1" applyFill="1" applyBorder="1" applyAlignment="1" applyProtection="1">
      <alignment horizontal="left" vertical="top" wrapText="1"/>
    </xf>
    <xf numFmtId="0" fontId="127" fillId="56" borderId="29" xfId="401" applyFont="1" applyFill="1" applyBorder="1" applyAlignment="1" applyProtection="1">
      <alignment horizontal="left" vertical="center" wrapText="1"/>
    </xf>
    <xf numFmtId="14" fontId="74" fillId="50" borderId="10" xfId="0" applyNumberFormat="1" applyFont="1" applyFill="1" applyBorder="1" applyAlignment="1">
      <alignment horizontal="center" vertical="center"/>
    </xf>
    <xf numFmtId="0" fontId="74" fillId="50" borderId="10" xfId="0" applyFont="1" applyFill="1" applyBorder="1" applyAlignment="1">
      <alignment horizontal="center" vertical="center"/>
    </xf>
    <xf numFmtId="14" fontId="74" fillId="50" borderId="35" xfId="0" applyNumberFormat="1" applyFont="1" applyFill="1" applyBorder="1" applyAlignment="1">
      <alignment horizontal="center" vertical="center"/>
    </xf>
    <xf numFmtId="0" fontId="71" fillId="48" borderId="28" xfId="0" applyFont="1" applyFill="1" applyBorder="1" applyAlignment="1" applyProtection="1">
      <alignment horizontal="center" vertical="center"/>
      <protection hidden="1"/>
    </xf>
    <xf numFmtId="0" fontId="71" fillId="48" borderId="29" xfId="0" applyFont="1" applyFill="1" applyBorder="1" applyAlignment="1" applyProtection="1">
      <alignment horizontal="center" vertical="center"/>
      <protection hidden="1"/>
    </xf>
    <xf numFmtId="0" fontId="71" fillId="48" borderId="26" xfId="0" applyFont="1" applyFill="1" applyBorder="1" applyAlignment="1" applyProtection="1">
      <alignment horizontal="center" vertical="center"/>
      <protection hidden="1"/>
    </xf>
    <xf numFmtId="0" fontId="71" fillId="48" borderId="27" xfId="0" applyFont="1" applyFill="1" applyBorder="1" applyAlignment="1" applyProtection="1">
      <alignment horizontal="center" vertical="center"/>
      <protection hidden="1"/>
    </xf>
    <xf numFmtId="0" fontId="71" fillId="48" borderId="31" xfId="0" applyFont="1" applyFill="1" applyBorder="1" applyAlignment="1" applyProtection="1">
      <alignment horizontal="center" vertical="center"/>
      <protection hidden="1"/>
    </xf>
    <xf numFmtId="0" fontId="71" fillId="48" borderId="0" xfId="0" applyFont="1" applyFill="1" applyAlignment="1" applyProtection="1">
      <alignment horizontal="center" vertical="center"/>
      <protection hidden="1"/>
    </xf>
    <xf numFmtId="0" fontId="71" fillId="48" borderId="39" xfId="0" applyFont="1" applyFill="1" applyBorder="1" applyAlignment="1" applyProtection="1">
      <alignment horizontal="center" vertical="center"/>
      <protection hidden="1"/>
    </xf>
    <xf numFmtId="0" fontId="74" fillId="50" borderId="36" xfId="0" applyFont="1" applyFill="1" applyBorder="1" applyAlignment="1">
      <alignment horizontal="center" vertical="center"/>
    </xf>
    <xf numFmtId="0" fontId="74" fillId="50" borderId="11" xfId="0" applyFont="1" applyFill="1" applyBorder="1" applyAlignment="1">
      <alignment horizontal="center" vertical="center"/>
    </xf>
    <xf numFmtId="0" fontId="74" fillId="50" borderId="10" xfId="0" applyFont="1" applyFill="1" applyBorder="1" applyAlignment="1" applyProtection="1">
      <alignment horizontal="center" vertical="center"/>
    </xf>
    <xf numFmtId="0" fontId="74" fillId="50" borderId="32" xfId="0" applyFont="1" applyFill="1" applyBorder="1" applyAlignment="1" applyProtection="1">
      <alignment horizontal="center" vertical="center"/>
    </xf>
    <xf numFmtId="0" fontId="74" fillId="50" borderId="73" xfId="0" applyFont="1" applyFill="1" applyBorder="1" applyAlignment="1" applyProtection="1">
      <alignment horizontal="center" vertical="center"/>
    </xf>
    <xf numFmtId="0" fontId="72" fillId="47" borderId="28" xfId="0" applyFont="1" applyFill="1" applyBorder="1" applyAlignment="1">
      <alignment horizontal="center" vertical="center"/>
    </xf>
    <xf numFmtId="0" fontId="72" fillId="47" borderId="29" xfId="0" applyFont="1" applyFill="1" applyBorder="1" applyAlignment="1">
      <alignment horizontal="center" vertical="center"/>
    </xf>
    <xf numFmtId="0" fontId="72" fillId="47" borderId="30" xfId="0" applyFont="1" applyFill="1" applyBorder="1" applyAlignment="1">
      <alignment horizontal="center" vertical="center"/>
    </xf>
    <xf numFmtId="0" fontId="74" fillId="50" borderId="18" xfId="0" applyFont="1" applyFill="1" applyBorder="1" applyAlignment="1" applyProtection="1">
      <alignment horizontal="left" vertical="center"/>
    </xf>
    <xf numFmtId="0" fontId="74" fillId="50" borderId="34" xfId="0" applyFont="1" applyFill="1" applyBorder="1" applyAlignment="1" applyProtection="1">
      <alignment horizontal="left" vertical="center"/>
    </xf>
    <xf numFmtId="0" fontId="73" fillId="49" borderId="33" xfId="0" applyFont="1" applyFill="1" applyBorder="1" applyAlignment="1" applyProtection="1">
      <alignment horizontal="center" vertical="center"/>
      <protection hidden="1"/>
    </xf>
    <xf numFmtId="0" fontId="73" fillId="49" borderId="18" xfId="0" applyFont="1" applyFill="1" applyBorder="1" applyAlignment="1" applyProtection="1">
      <alignment horizontal="center" vertical="center"/>
      <protection hidden="1"/>
    </xf>
    <xf numFmtId="180" fontId="74" fillId="50" borderId="11" xfId="0" applyNumberFormat="1" applyFont="1" applyFill="1" applyBorder="1" applyAlignment="1">
      <alignment horizontal="center" vertical="center"/>
    </xf>
    <xf numFmtId="180" fontId="74" fillId="50" borderId="37" xfId="0" applyNumberFormat="1" applyFont="1" applyFill="1" applyBorder="1" applyAlignment="1">
      <alignment horizontal="center" vertical="center"/>
    </xf>
    <xf numFmtId="0" fontId="74" fillId="50" borderId="10" xfId="0" applyFont="1" applyFill="1" applyBorder="1" applyAlignment="1">
      <alignment horizontal="left" vertical="center"/>
    </xf>
    <xf numFmtId="0" fontId="74" fillId="50" borderId="32" xfId="0" applyFont="1" applyFill="1" applyBorder="1" applyAlignment="1">
      <alignment horizontal="left" vertical="center"/>
    </xf>
    <xf numFmtId="0" fontId="74" fillId="50" borderId="13" xfId="0" applyFont="1" applyFill="1" applyBorder="1" applyAlignment="1" applyProtection="1">
      <alignment horizontal="left" vertical="center"/>
    </xf>
    <xf numFmtId="0" fontId="74" fillId="50" borderId="40" xfId="0" applyFont="1" applyFill="1" applyBorder="1" applyAlignment="1" applyProtection="1">
      <alignment horizontal="left" vertical="center"/>
    </xf>
    <xf numFmtId="0" fontId="74" fillId="49" borderId="15" xfId="0" applyFont="1" applyFill="1" applyBorder="1" applyAlignment="1">
      <alignment horizontal="center" vertical="center"/>
    </xf>
    <xf numFmtId="0" fontId="74" fillId="49" borderId="10" xfId="0" applyFont="1" applyFill="1" applyBorder="1" applyAlignment="1">
      <alignment horizontal="center" vertical="center"/>
    </xf>
    <xf numFmtId="49" fontId="74" fillId="50" borderId="13" xfId="0" applyNumberFormat="1" applyFont="1" applyFill="1" applyBorder="1" applyAlignment="1">
      <alignment horizontal="center" vertical="center"/>
    </xf>
    <xf numFmtId="49" fontId="74" fillId="50" borderId="15" xfId="0" applyNumberFormat="1" applyFont="1" applyFill="1" applyBorder="1" applyAlignment="1">
      <alignment horizontal="center" vertical="center"/>
    </xf>
    <xf numFmtId="0" fontId="74" fillId="50" borderId="13" xfId="0" applyFont="1" applyFill="1" applyBorder="1" applyAlignment="1">
      <alignment horizontal="left" vertical="center"/>
    </xf>
    <xf numFmtId="0" fontId="74" fillId="50" borderId="40" xfId="0" applyFont="1" applyFill="1" applyBorder="1" applyAlignment="1">
      <alignment horizontal="left" vertical="center"/>
    </xf>
    <xf numFmtId="0" fontId="74" fillId="49" borderId="64" xfId="0" applyFont="1" applyFill="1" applyBorder="1" applyAlignment="1" applyProtection="1">
      <alignment horizontal="left" vertical="center"/>
      <protection hidden="1"/>
    </xf>
    <xf numFmtId="0" fontId="74" fillId="49" borderId="20" xfId="0" applyFont="1" applyFill="1" applyBorder="1" applyAlignment="1" applyProtection="1">
      <alignment horizontal="left" vertical="center"/>
      <protection hidden="1"/>
    </xf>
    <xf numFmtId="0" fontId="74" fillId="49" borderId="67" xfId="0" applyFont="1" applyFill="1" applyBorder="1" applyAlignment="1" applyProtection="1">
      <alignment horizontal="left" vertical="center"/>
      <protection hidden="1"/>
    </xf>
    <xf numFmtId="0" fontId="74" fillId="49" borderId="24" xfId="0" applyFont="1" applyFill="1" applyBorder="1" applyAlignment="1" applyProtection="1">
      <alignment horizontal="left" vertical="center"/>
      <protection hidden="1"/>
    </xf>
    <xf numFmtId="0" fontId="71" fillId="48" borderId="38" xfId="0" applyFont="1" applyFill="1" applyBorder="1" applyAlignment="1" applyProtection="1">
      <alignment horizontal="center" vertical="center"/>
      <protection hidden="1"/>
    </xf>
    <xf numFmtId="0" fontId="74" fillId="50" borderId="18" xfId="0" applyFont="1" applyFill="1" applyBorder="1" applyAlignment="1" applyProtection="1">
      <alignment horizontal="center" vertical="center"/>
    </xf>
    <xf numFmtId="0" fontId="74" fillId="50" borderId="34" xfId="0" applyFont="1" applyFill="1" applyBorder="1" applyAlignment="1" applyProtection="1">
      <alignment horizontal="center" vertical="center"/>
    </xf>
    <xf numFmtId="49" fontId="74" fillId="50" borderId="18" xfId="0" applyNumberFormat="1" applyFont="1" applyFill="1" applyBorder="1" applyAlignment="1" applyProtection="1">
      <alignment horizontal="center" vertical="center"/>
    </xf>
    <xf numFmtId="49" fontId="74" fillId="50" borderId="34" xfId="0" applyNumberFormat="1" applyFont="1" applyFill="1" applyBorder="1" applyAlignment="1" applyProtection="1">
      <alignment horizontal="center" vertical="center"/>
    </xf>
    <xf numFmtId="0" fontId="74" fillId="50" borderId="41" xfId="0" applyFont="1" applyFill="1" applyBorder="1" applyAlignment="1">
      <alignment horizontal="center" vertical="center" shrinkToFit="1"/>
    </xf>
    <xf numFmtId="0" fontId="74" fillId="50" borderId="43" xfId="0" applyFont="1" applyFill="1" applyBorder="1" applyAlignment="1">
      <alignment horizontal="center" vertical="center" shrinkToFit="1"/>
    </xf>
    <xf numFmtId="0" fontId="56" fillId="0" borderId="0" xfId="356" applyFont="1" applyAlignment="1" applyProtection="1">
      <alignment horizontal="center"/>
      <protection hidden="1"/>
    </xf>
    <xf numFmtId="2" fontId="56" fillId="0" borderId="0" xfId="356" applyNumberFormat="1" applyFont="1" applyAlignment="1" applyProtection="1">
      <alignment horizontal="center"/>
      <protection hidden="1"/>
    </xf>
    <xf numFmtId="0" fontId="56" fillId="0" borderId="0" xfId="356" applyFont="1" applyAlignment="1" applyProtection="1">
      <alignment horizontal="justify" vertical="top" wrapText="1"/>
      <protection hidden="1"/>
    </xf>
    <xf numFmtId="0" fontId="56" fillId="0" borderId="0" xfId="356" applyFont="1" applyAlignment="1" applyProtection="1">
      <alignment horizontal="left" vertical="top" wrapText="1"/>
      <protection hidden="1"/>
    </xf>
    <xf numFmtId="0" fontId="60" fillId="0" borderId="0" xfId="356" applyFont="1" applyAlignment="1" applyProtection="1">
      <alignment horizontal="center" vertical="top" wrapText="1"/>
      <protection hidden="1"/>
    </xf>
    <xf numFmtId="0" fontId="60" fillId="0" borderId="10" xfId="356" applyFont="1" applyBorder="1" applyAlignment="1" applyProtection="1">
      <alignment horizontal="center" vertical="top" wrapText="1"/>
      <protection hidden="1"/>
    </xf>
    <xf numFmtId="1" fontId="60" fillId="0" borderId="10" xfId="356" applyNumberFormat="1" applyFont="1" applyBorder="1" applyAlignment="1" applyProtection="1">
      <alignment horizontal="center" vertical="top" wrapText="1"/>
      <protection hidden="1"/>
    </xf>
    <xf numFmtId="2" fontId="57" fillId="0" borderId="13" xfId="356" applyNumberFormat="1" applyFont="1" applyBorder="1" applyAlignment="1" applyProtection="1">
      <alignment horizontal="center" vertical="center" wrapText="1"/>
      <protection locked="0" hidden="1"/>
    </xf>
    <xf numFmtId="0" fontId="57" fillId="0" borderId="15" xfId="356" applyFont="1" applyBorder="1" applyAlignment="1" applyProtection="1">
      <alignment horizontal="center" vertical="center" wrapText="1"/>
      <protection locked="0" hidden="1"/>
    </xf>
    <xf numFmtId="0" fontId="57" fillId="0" borderId="13" xfId="356" applyFont="1" applyBorder="1" applyAlignment="1" applyProtection="1">
      <alignment horizontal="center" vertical="center" wrapText="1" shrinkToFit="1"/>
      <protection locked="0" hidden="1"/>
    </xf>
    <xf numFmtId="0" fontId="57" fillId="0" borderId="15" xfId="356" applyFont="1" applyBorder="1" applyAlignment="1" applyProtection="1">
      <alignment horizontal="center" vertical="center" wrapText="1" shrinkToFit="1"/>
      <protection locked="0" hidden="1"/>
    </xf>
    <xf numFmtId="166" fontId="57" fillId="0" borderId="13" xfId="356" applyNumberFormat="1" applyFont="1" applyBorder="1" applyAlignment="1" applyProtection="1">
      <alignment horizontal="center" vertical="center" wrapText="1"/>
      <protection locked="0" hidden="1"/>
    </xf>
    <xf numFmtId="166" fontId="57" fillId="0" borderId="15" xfId="356" applyNumberFormat="1" applyFont="1" applyBorder="1" applyAlignment="1" applyProtection="1">
      <alignment horizontal="center" vertical="center" wrapText="1"/>
      <protection locked="0" hidden="1"/>
    </xf>
    <xf numFmtId="166" fontId="79" fillId="0" borderId="13" xfId="356" applyNumberFormat="1" applyFont="1" applyBorder="1" applyAlignment="1" applyProtection="1">
      <alignment horizontal="center" vertical="center" shrinkToFit="1"/>
      <protection hidden="1"/>
    </xf>
    <xf numFmtId="166" fontId="79" fillId="0" borderId="14" xfId="356" applyNumberFormat="1" applyFont="1" applyBorder="1" applyAlignment="1" applyProtection="1">
      <alignment horizontal="center" vertical="center" shrinkToFit="1"/>
      <protection hidden="1"/>
    </xf>
    <xf numFmtId="166" fontId="79" fillId="0" borderId="15" xfId="356" applyNumberFormat="1" applyFont="1" applyBorder="1" applyAlignment="1" applyProtection="1">
      <alignment horizontal="center" vertical="center" shrinkToFit="1"/>
      <protection hidden="1"/>
    </xf>
    <xf numFmtId="1" fontId="113" fillId="0" borderId="13" xfId="356" applyNumberFormat="1" applyFont="1" applyBorder="1" applyAlignment="1" applyProtection="1">
      <alignment horizontal="center" vertical="center" wrapText="1"/>
      <protection locked="0" hidden="1"/>
    </xf>
    <xf numFmtId="1" fontId="113" fillId="0" borderId="14" xfId="356" applyNumberFormat="1" applyFont="1" applyBorder="1" applyAlignment="1" applyProtection="1">
      <alignment horizontal="center" vertical="center" wrapText="1"/>
      <protection locked="0" hidden="1"/>
    </xf>
    <xf numFmtId="0" fontId="56" fillId="0" borderId="13" xfId="356" applyFont="1" applyBorder="1" applyAlignment="1" applyProtection="1">
      <alignment horizontal="center" vertical="center" wrapText="1"/>
      <protection hidden="1"/>
    </xf>
    <xf numFmtId="0" fontId="56" fillId="0" borderId="15" xfId="356" applyFont="1" applyBorder="1" applyAlignment="1" applyProtection="1">
      <alignment horizontal="center" vertical="center" wrapText="1"/>
      <protection hidden="1"/>
    </xf>
    <xf numFmtId="0" fontId="60" fillId="0" borderId="0" xfId="356" applyFont="1" applyAlignment="1" applyProtection="1">
      <alignment horizontal="center" vertical="center"/>
      <protection hidden="1"/>
    </xf>
    <xf numFmtId="0" fontId="56" fillId="0" borderId="0" xfId="356" applyFont="1" applyAlignment="1" applyProtection="1">
      <alignment horizontal="left" vertical="center" wrapText="1"/>
      <protection hidden="1"/>
    </xf>
    <xf numFmtId="0" fontId="113" fillId="0" borderId="0" xfId="356" applyFont="1" applyAlignment="1" applyProtection="1">
      <alignment horizontal="center" shrinkToFit="1"/>
      <protection hidden="1"/>
    </xf>
    <xf numFmtId="0" fontId="69" fillId="0" borderId="0" xfId="356" applyFont="1" applyAlignment="1" applyProtection="1">
      <alignment horizontal="left" vertical="top" wrapText="1" shrinkToFit="1"/>
      <protection hidden="1"/>
    </xf>
    <xf numFmtId="0" fontId="4" fillId="0" borderId="0" xfId="356" applyAlignment="1" applyProtection="1">
      <alignment horizontal="center"/>
      <protection hidden="1"/>
    </xf>
    <xf numFmtId="0" fontId="56" fillId="0" borderId="23" xfId="356" applyFont="1" applyBorder="1" applyAlignment="1" applyProtection="1">
      <alignment horizontal="justify" vertical="top" wrapText="1"/>
      <protection hidden="1"/>
    </xf>
    <xf numFmtId="49" fontId="3" fillId="0" borderId="13" xfId="400" applyNumberFormat="1" applyBorder="1" applyAlignment="1" applyProtection="1">
      <alignment horizontal="center" vertical="center"/>
      <protection hidden="1"/>
    </xf>
    <xf numFmtId="49" fontId="3" fillId="0" borderId="14" xfId="400" applyNumberFormat="1" applyBorder="1" applyAlignment="1" applyProtection="1">
      <alignment horizontal="center" vertical="center"/>
      <protection hidden="1"/>
    </xf>
    <xf numFmtId="49" fontId="3" fillId="0" borderId="15" xfId="400" applyNumberFormat="1" applyBorder="1" applyAlignment="1" applyProtection="1">
      <alignment horizontal="center" vertical="center"/>
      <protection hidden="1"/>
    </xf>
    <xf numFmtId="49" fontId="3" fillId="0" borderId="13" xfId="400" applyNumberFormat="1" applyBorder="1" applyAlignment="1" applyProtection="1">
      <alignment horizontal="left" vertical="center"/>
      <protection hidden="1"/>
    </xf>
    <xf numFmtId="49" fontId="3" fillId="0" borderId="15" xfId="400" applyNumberFormat="1" applyBorder="1" applyAlignment="1" applyProtection="1">
      <alignment horizontal="left" vertical="center"/>
      <protection hidden="1"/>
    </xf>
    <xf numFmtId="2" fontId="40" fillId="0" borderId="10" xfId="400" applyNumberFormat="1" applyFont="1" applyBorder="1" applyAlignment="1" applyProtection="1">
      <alignment horizontal="center" vertical="center"/>
      <protection hidden="1"/>
    </xf>
    <xf numFmtId="2" fontId="40" fillId="0" borderId="10" xfId="400" applyNumberFormat="1" applyFont="1" applyBorder="1" applyAlignment="1" applyProtection="1">
      <alignment horizontal="center"/>
      <protection hidden="1"/>
    </xf>
    <xf numFmtId="0" fontId="40" fillId="0" borderId="10" xfId="400" applyFont="1" applyBorder="1" applyAlignment="1" applyProtection="1">
      <alignment horizontal="right"/>
      <protection hidden="1"/>
    </xf>
    <xf numFmtId="1" fontId="3" fillId="0" borderId="13" xfId="400" applyNumberFormat="1" applyBorder="1" applyAlignment="1" applyProtection="1">
      <alignment horizontal="right" vertical="center"/>
      <protection hidden="1"/>
    </xf>
    <xf numFmtId="1" fontId="3" fillId="0" borderId="15" xfId="400" applyNumberFormat="1" applyBorder="1" applyAlignment="1" applyProtection="1">
      <alignment horizontal="right" vertical="center"/>
      <protection hidden="1"/>
    </xf>
    <xf numFmtId="0" fontId="3" fillId="0" borderId="13" xfId="400" applyBorder="1" applyAlignment="1" applyProtection="1">
      <alignment horizontal="right" vertical="center"/>
      <protection hidden="1"/>
    </xf>
    <xf numFmtId="0" fontId="3" fillId="0" borderId="15" xfId="400" applyBorder="1" applyAlignment="1" applyProtection="1">
      <alignment horizontal="right" vertical="center"/>
      <protection hidden="1"/>
    </xf>
    <xf numFmtId="0" fontId="2" fillId="0" borderId="13" xfId="400" applyFont="1" applyBorder="1" applyAlignment="1" applyProtection="1">
      <alignment horizontal="right" vertical="center"/>
      <protection hidden="1"/>
    </xf>
    <xf numFmtId="0" fontId="2" fillId="0" borderId="15" xfId="400" applyFont="1" applyBorder="1" applyAlignment="1" applyProtection="1">
      <alignment horizontal="right" vertical="center"/>
      <protection hidden="1"/>
    </xf>
    <xf numFmtId="0" fontId="40" fillId="0" borderId="13" xfId="400" applyFont="1" applyBorder="1" applyAlignment="1" applyProtection="1">
      <alignment horizontal="center" vertical="center"/>
      <protection hidden="1"/>
    </xf>
    <xf numFmtId="0" fontId="40" fillId="0" borderId="15" xfId="400" applyFont="1" applyBorder="1" applyAlignment="1" applyProtection="1">
      <alignment horizontal="center" vertical="center"/>
      <protection hidden="1"/>
    </xf>
    <xf numFmtId="0" fontId="3" fillId="0" borderId="10" xfId="400" applyBorder="1" applyAlignment="1" applyProtection="1">
      <alignment horizontal="left" vertical="center" wrapText="1"/>
      <protection hidden="1"/>
    </xf>
    <xf numFmtId="0" fontId="40" fillId="0" borderId="10" xfId="400" applyFont="1" applyBorder="1" applyAlignment="1" applyProtection="1">
      <alignment horizontal="center" vertical="center" wrapText="1"/>
      <protection hidden="1"/>
    </xf>
    <xf numFmtId="0" fontId="40" fillId="0" borderId="10" xfId="400" applyFont="1" applyBorder="1" applyAlignment="1" applyProtection="1">
      <alignment horizontal="center" wrapText="1"/>
      <protection hidden="1"/>
    </xf>
    <xf numFmtId="0" fontId="49" fillId="0" borderId="19" xfId="0" applyFont="1" applyBorder="1" applyAlignment="1" applyProtection="1">
      <alignment horizontal="center" vertical="center"/>
      <protection hidden="1"/>
    </xf>
    <xf numFmtId="0" fontId="64" fillId="0" borderId="23" xfId="400" applyFont="1" applyBorder="1" applyAlignment="1" applyProtection="1">
      <alignment horizontal="center" vertical="center" wrapText="1"/>
      <protection hidden="1"/>
    </xf>
    <xf numFmtId="0" fontId="40" fillId="0" borderId="13" xfId="400" applyFont="1" applyBorder="1" applyAlignment="1" applyProtection="1">
      <alignment horizontal="left" vertical="center" shrinkToFit="1"/>
      <protection hidden="1"/>
    </xf>
    <xf numFmtId="0" fontId="40" fillId="0" borderId="14" xfId="400" applyFont="1" applyBorder="1" applyAlignment="1" applyProtection="1">
      <alignment horizontal="left" vertical="center" shrinkToFit="1"/>
      <protection hidden="1"/>
    </xf>
    <xf numFmtId="0" fontId="40" fillId="0" borderId="15" xfId="400" applyFont="1" applyBorder="1" applyAlignment="1" applyProtection="1">
      <alignment horizontal="left" vertical="center" shrinkToFit="1"/>
      <protection hidden="1"/>
    </xf>
    <xf numFmtId="2" fontId="3" fillId="0" borderId="10" xfId="400" applyNumberFormat="1" applyBorder="1" applyAlignment="1" applyProtection="1">
      <alignment horizontal="left" vertical="center" wrapText="1"/>
      <protection hidden="1"/>
    </xf>
    <xf numFmtId="167" fontId="48" fillId="0" borderId="14" xfId="400" applyNumberFormat="1" applyFont="1" applyBorder="1" applyAlignment="1" applyProtection="1">
      <alignment horizontal="center" vertical="center"/>
      <protection hidden="1"/>
    </xf>
    <xf numFmtId="0" fontId="48" fillId="0" borderId="15" xfId="400" applyFont="1" applyBorder="1" applyAlignment="1" applyProtection="1">
      <alignment horizontal="center" vertical="center"/>
      <protection hidden="1"/>
    </xf>
    <xf numFmtId="167" fontId="64" fillId="0" borderId="14" xfId="400" applyNumberFormat="1" applyFont="1" applyBorder="1" applyAlignment="1" applyProtection="1">
      <alignment horizontal="center" vertical="center"/>
      <protection hidden="1"/>
    </xf>
    <xf numFmtId="0" fontId="64" fillId="0" borderId="15" xfId="400" applyFont="1" applyBorder="1" applyAlignment="1" applyProtection="1">
      <alignment horizontal="center" vertical="center"/>
      <protection hidden="1"/>
    </xf>
    <xf numFmtId="0" fontId="64" fillId="0" borderId="10" xfId="400" applyFont="1" applyBorder="1" applyAlignment="1" applyProtection="1">
      <alignment horizontal="center" wrapText="1"/>
      <protection hidden="1"/>
    </xf>
    <xf numFmtId="0" fontId="3" fillId="0" borderId="14" xfId="400" applyBorder="1" applyAlignment="1" applyProtection="1">
      <alignment horizontal="center" vertical="center" wrapText="1"/>
      <protection hidden="1"/>
    </xf>
    <xf numFmtId="2" fontId="48" fillId="0" borderId="13" xfId="400" applyNumberFormat="1" applyFont="1" applyBorder="1" applyAlignment="1" applyProtection="1">
      <alignment horizontal="right" vertical="center"/>
      <protection hidden="1"/>
    </xf>
    <xf numFmtId="2" fontId="48" fillId="0" borderId="15" xfId="400" applyNumberFormat="1" applyFont="1" applyBorder="1" applyAlignment="1" applyProtection="1">
      <alignment horizontal="right" vertical="center"/>
      <protection hidden="1"/>
    </xf>
    <xf numFmtId="2" fontId="64" fillId="0" borderId="14" xfId="400" applyNumberFormat="1" applyFont="1" applyBorder="1" applyAlignment="1" applyProtection="1">
      <alignment horizontal="right" vertical="center"/>
      <protection hidden="1"/>
    </xf>
    <xf numFmtId="2" fontId="64" fillId="0" borderId="15" xfId="400" applyNumberFormat="1" applyFont="1" applyBorder="1" applyAlignment="1" applyProtection="1">
      <alignment horizontal="right" vertical="center"/>
      <protection hidden="1"/>
    </xf>
    <xf numFmtId="0" fontId="3" fillId="0" borderId="13" xfId="400" applyBorder="1" applyAlignment="1" applyProtection="1">
      <alignment horizontal="left" vertical="center" wrapText="1"/>
      <protection hidden="1"/>
    </xf>
    <xf numFmtId="0" fontId="3" fillId="0" borderId="14" xfId="400" applyBorder="1" applyAlignment="1" applyProtection="1">
      <alignment horizontal="left" vertical="center" wrapText="1"/>
      <protection hidden="1"/>
    </xf>
    <xf numFmtId="0" fontId="3" fillId="0" borderId="15" xfId="400" applyBorder="1" applyAlignment="1" applyProtection="1">
      <alignment horizontal="left" vertical="center" wrapText="1"/>
      <protection hidden="1"/>
    </xf>
    <xf numFmtId="0" fontId="2" fillId="0" borderId="13" xfId="400" applyFont="1" applyBorder="1" applyAlignment="1" applyProtection="1">
      <alignment horizontal="center" vertical="center"/>
      <protection hidden="1"/>
    </xf>
    <xf numFmtId="0" fontId="2" fillId="0" borderId="14" xfId="400" applyFont="1" applyBorder="1" applyAlignment="1" applyProtection="1">
      <alignment horizontal="center" vertical="center"/>
      <protection hidden="1"/>
    </xf>
    <xf numFmtId="0" fontId="2" fillId="0" borderId="15" xfId="400" applyFont="1" applyBorder="1" applyAlignment="1" applyProtection="1">
      <alignment horizontal="center" vertical="center"/>
      <protection hidden="1"/>
    </xf>
    <xf numFmtId="0" fontId="40" fillId="0" borderId="10" xfId="400" applyFont="1" applyBorder="1" applyAlignment="1" applyProtection="1">
      <alignment horizontal="center" vertical="center"/>
      <protection hidden="1"/>
    </xf>
    <xf numFmtId="1" fontId="2" fillId="0" borderId="10" xfId="400" applyNumberFormat="1" applyFont="1" applyBorder="1" applyAlignment="1" applyProtection="1">
      <alignment horizontal="right" vertical="center"/>
      <protection hidden="1"/>
    </xf>
    <xf numFmtId="0" fontId="3" fillId="0" borderId="13" xfId="400" applyBorder="1" applyAlignment="1" applyProtection="1">
      <alignment horizontal="center" vertical="center" wrapText="1"/>
      <protection hidden="1"/>
    </xf>
    <xf numFmtId="0" fontId="3" fillId="0" borderId="15" xfId="400" applyBorder="1" applyAlignment="1" applyProtection="1">
      <alignment horizontal="center" vertical="center" wrapText="1"/>
      <protection hidden="1"/>
    </xf>
    <xf numFmtId="14" fontId="3" fillId="0" borderId="0" xfId="400" applyNumberFormat="1" applyAlignment="1" applyProtection="1">
      <alignment horizontal="left" vertical="center"/>
      <protection hidden="1"/>
    </xf>
    <xf numFmtId="0" fontId="50" fillId="0" borderId="0" xfId="400" applyFont="1" applyAlignment="1">
      <alignment horizontal="center"/>
    </xf>
    <xf numFmtId="1" fontId="3" fillId="0" borderId="13" xfId="400" applyNumberFormat="1" applyBorder="1" applyAlignment="1" applyProtection="1">
      <alignment horizontal="center" vertical="center"/>
      <protection hidden="1"/>
    </xf>
    <xf numFmtId="1" fontId="3" fillId="0" borderId="15" xfId="400" applyNumberFormat="1" applyBorder="1" applyAlignment="1" applyProtection="1">
      <alignment horizontal="center" vertical="center"/>
      <protection hidden="1"/>
    </xf>
    <xf numFmtId="0" fontId="64" fillId="0" borderId="0" xfId="400" applyFont="1" applyAlignment="1" applyProtection="1">
      <alignment horizontal="center" vertical="center" wrapText="1"/>
      <protection hidden="1"/>
    </xf>
    <xf numFmtId="0" fontId="41" fillId="0" borderId="10" xfId="400" applyFont="1" applyBorder="1" applyAlignment="1" applyProtection="1">
      <alignment horizontal="center" vertical="center" wrapText="1"/>
      <protection hidden="1"/>
    </xf>
    <xf numFmtId="169" fontId="70" fillId="0" borderId="0" xfId="0" applyNumberFormat="1" applyFont="1" applyAlignment="1" applyProtection="1">
      <alignment horizontal="center"/>
      <protection hidden="1"/>
    </xf>
    <xf numFmtId="2" fontId="141" fillId="0" borderId="0" xfId="0" applyNumberFormat="1" applyFont="1" applyAlignment="1" applyProtection="1">
      <alignment horizontal="center"/>
      <protection hidden="1"/>
    </xf>
    <xf numFmtId="0" fontId="70" fillId="0" borderId="0" xfId="0" applyFont="1" applyAlignment="1" applyProtection="1">
      <alignment horizontal="center"/>
      <protection locked="0" hidden="1"/>
    </xf>
    <xf numFmtId="0" fontId="139" fillId="0" borderId="0" xfId="0" applyFont="1" applyAlignment="1" applyProtection="1">
      <alignment horizontal="center" vertical="center"/>
      <protection hidden="1"/>
    </xf>
    <xf numFmtId="2" fontId="133" fillId="0" borderId="0" xfId="0" applyNumberFormat="1" applyFont="1" applyAlignment="1" applyProtection="1">
      <alignment horizontal="center" vertical="center"/>
      <protection hidden="1"/>
    </xf>
    <xf numFmtId="2" fontId="137" fillId="0" borderId="0" xfId="0" applyNumberFormat="1" applyFont="1" applyAlignment="1" applyProtection="1">
      <alignment horizontal="center" vertical="center"/>
      <protection hidden="1"/>
    </xf>
    <xf numFmtId="166" fontId="70" fillId="0" borderId="0" xfId="0" applyNumberFormat="1" applyFont="1" applyAlignment="1" applyProtection="1">
      <alignment horizontal="left" vertical="center" wrapText="1"/>
      <protection hidden="1"/>
    </xf>
    <xf numFmtId="2" fontId="70" fillId="0" borderId="0" xfId="0" applyNumberFormat="1" applyFont="1" applyAlignment="1" applyProtection="1">
      <alignment horizontal="left" vertical="center" wrapText="1"/>
      <protection hidden="1"/>
    </xf>
    <xf numFmtId="2" fontId="70" fillId="0" borderId="0" xfId="0" applyNumberFormat="1" applyFont="1" applyAlignment="1" applyProtection="1">
      <alignment horizontal="center" vertical="center"/>
      <protection hidden="1"/>
    </xf>
    <xf numFmtId="0" fontId="70" fillId="0" borderId="0" xfId="0" applyFont="1" applyAlignment="1" applyProtection="1">
      <alignment horizontal="center" vertical="center"/>
      <protection hidden="1"/>
    </xf>
    <xf numFmtId="0" fontId="70" fillId="0" borderId="0" xfId="0" applyFont="1" applyAlignment="1" applyProtection="1">
      <alignment horizontal="center" vertical="center" wrapText="1"/>
      <protection hidden="1"/>
    </xf>
    <xf numFmtId="0" fontId="70" fillId="0" borderId="0" xfId="0" applyFont="1" applyAlignment="1" applyProtection="1">
      <alignment horizontal="center"/>
      <protection hidden="1"/>
    </xf>
    <xf numFmtId="2" fontId="70" fillId="0" borderId="0" xfId="0" applyNumberFormat="1" applyFont="1" applyAlignment="1" applyProtection="1">
      <alignment horizontal="center"/>
      <protection hidden="1"/>
    </xf>
    <xf numFmtId="170" fontId="70" fillId="0" borderId="0" xfId="0" applyNumberFormat="1" applyFont="1" applyAlignment="1" applyProtection="1">
      <alignment horizontal="center" vertical="center"/>
      <protection hidden="1"/>
    </xf>
    <xf numFmtId="170" fontId="70" fillId="0" borderId="0" xfId="0" applyNumberFormat="1" applyFont="1" applyAlignment="1" applyProtection="1">
      <alignment horizontal="center" vertical="center" wrapText="1"/>
      <protection hidden="1"/>
    </xf>
    <xf numFmtId="0" fontId="133" fillId="0" borderId="0" xfId="0" applyFont="1" applyAlignment="1" applyProtection="1">
      <alignment horizontal="center" vertical="center" wrapText="1"/>
      <protection hidden="1"/>
    </xf>
    <xf numFmtId="0" fontId="137" fillId="0" borderId="0" xfId="0" applyFont="1" applyAlignment="1" applyProtection="1">
      <alignment horizontal="center"/>
      <protection hidden="1"/>
    </xf>
    <xf numFmtId="0" fontId="134" fillId="0" borderId="0" xfId="0" applyFont="1" applyAlignment="1" applyProtection="1">
      <alignment horizontal="center" vertical="center" wrapText="1"/>
      <protection hidden="1"/>
    </xf>
    <xf numFmtId="0" fontId="134" fillId="0" borderId="0" xfId="0" applyFont="1" applyAlignment="1" applyProtection="1">
      <alignment horizontal="center" vertical="center"/>
      <protection hidden="1"/>
    </xf>
    <xf numFmtId="0" fontId="40" fillId="0" borderId="0" xfId="0" applyFont="1" applyAlignment="1">
      <alignment horizontal="center" vertical="center"/>
    </xf>
    <xf numFmtId="0" fontId="40" fillId="0" borderId="0" xfId="0" applyFont="1" applyAlignment="1">
      <alignment horizontal="center" wrapText="1"/>
    </xf>
    <xf numFmtId="0" fontId="44" fillId="0" borderId="19" xfId="349" applyFont="1" applyBorder="1" applyAlignment="1" applyProtection="1">
      <alignment horizontal="justify" vertical="center" wrapText="1"/>
      <protection hidden="1"/>
    </xf>
    <xf numFmtId="0" fontId="44" fillId="0" borderId="0" xfId="349" applyFont="1" applyAlignment="1" applyProtection="1">
      <alignment horizontal="justify" vertical="center" wrapText="1"/>
      <protection hidden="1"/>
    </xf>
    <xf numFmtId="0" fontId="44" fillId="0" borderId="11" xfId="349" applyFont="1" applyBorder="1" applyAlignment="1" applyProtection="1">
      <alignment horizontal="center" vertical="center"/>
      <protection hidden="1"/>
    </xf>
    <xf numFmtId="0" fontId="44" fillId="0" borderId="12" xfId="349" applyFont="1" applyBorder="1" applyAlignment="1" applyProtection="1">
      <alignment horizontal="center" vertical="center"/>
      <protection hidden="1"/>
    </xf>
    <xf numFmtId="0" fontId="44" fillId="0" borderId="18" xfId="349" applyFont="1" applyBorder="1" applyAlignment="1" applyProtection="1">
      <alignment horizontal="center" vertical="center"/>
      <protection hidden="1"/>
    </xf>
    <xf numFmtId="0" fontId="44" fillId="0" borderId="10" xfId="349" applyFont="1" applyBorder="1" applyAlignment="1" applyProtection="1">
      <alignment horizontal="left" vertical="center" wrapText="1"/>
      <protection hidden="1"/>
    </xf>
    <xf numFmtId="0" fontId="44" fillId="0" borderId="10" xfId="349" applyFont="1" applyBorder="1" applyAlignment="1" applyProtection="1">
      <alignment horizontal="left" vertical="center"/>
      <protection hidden="1"/>
    </xf>
    <xf numFmtId="0" fontId="44" fillId="0" borderId="14" xfId="349" applyFont="1" applyBorder="1" applyAlignment="1" applyProtection="1">
      <alignment horizontal="left" vertical="center" wrapText="1"/>
      <protection hidden="1"/>
    </xf>
    <xf numFmtId="0" fontId="44" fillId="0" borderId="15" xfId="349" applyFont="1" applyBorder="1" applyAlignment="1" applyProtection="1">
      <alignment horizontal="left" vertical="center" wrapText="1"/>
      <protection hidden="1"/>
    </xf>
    <xf numFmtId="166" fontId="44" fillId="0" borderId="10" xfId="349" applyNumberFormat="1" applyFont="1" applyBorder="1" applyAlignment="1" applyProtection="1">
      <alignment horizontal="left" vertical="center"/>
      <protection hidden="1"/>
    </xf>
    <xf numFmtId="0" fontId="44" fillId="0" borderId="21" xfId="349" applyFont="1" applyBorder="1" applyAlignment="1" applyProtection="1">
      <alignment horizontal="left" vertical="center" wrapText="1"/>
      <protection hidden="1"/>
    </xf>
    <xf numFmtId="0" fontId="44" fillId="0" borderId="19" xfId="349" applyFont="1" applyBorder="1" applyAlignment="1" applyProtection="1">
      <alignment horizontal="left" vertical="center" wrapText="1"/>
      <protection hidden="1"/>
    </xf>
    <xf numFmtId="0" fontId="44" fillId="0" borderId="20" xfId="349" applyFont="1" applyBorder="1" applyAlignment="1" applyProtection="1">
      <alignment horizontal="left" vertical="center" wrapText="1"/>
      <protection hidden="1"/>
    </xf>
    <xf numFmtId="14" fontId="44" fillId="0" borderId="21" xfId="349" applyNumberFormat="1" applyFont="1" applyBorder="1" applyAlignment="1" applyProtection="1">
      <alignment horizontal="left" vertical="center"/>
      <protection hidden="1"/>
    </xf>
    <xf numFmtId="14" fontId="44" fillId="0" borderId="20" xfId="349" applyNumberFormat="1" applyFont="1" applyBorder="1" applyAlignment="1" applyProtection="1">
      <alignment horizontal="left" vertical="center"/>
      <protection hidden="1"/>
    </xf>
    <xf numFmtId="0" fontId="44" fillId="0" borderId="13" xfId="349" applyFont="1" applyBorder="1" applyAlignment="1" applyProtection="1">
      <alignment horizontal="left" vertical="center"/>
      <protection hidden="1"/>
    </xf>
    <xf numFmtId="0" fontId="44" fillId="0" borderId="15" xfId="349" applyFont="1" applyBorder="1" applyAlignment="1" applyProtection="1">
      <alignment horizontal="left" vertical="center"/>
      <protection hidden="1"/>
    </xf>
    <xf numFmtId="0" fontId="51" fillId="0" borderId="24" xfId="349" applyFont="1" applyBorder="1" applyAlignment="1" applyProtection="1">
      <alignment horizontal="center"/>
      <protection hidden="1"/>
    </xf>
    <xf numFmtId="0" fontId="51" fillId="0" borderId="18" xfId="349" applyFont="1" applyBorder="1" applyAlignment="1" applyProtection="1">
      <alignment horizontal="center"/>
      <protection hidden="1"/>
    </xf>
    <xf numFmtId="0" fontId="51" fillId="0" borderId="22" xfId="349" applyFont="1" applyBorder="1" applyAlignment="1" applyProtection="1">
      <alignment horizontal="center"/>
      <protection hidden="1"/>
    </xf>
    <xf numFmtId="0" fontId="44" fillId="0" borderId="10" xfId="349" applyFont="1" applyBorder="1" applyAlignment="1" applyProtection="1">
      <alignment horizontal="center" vertical="center" wrapText="1"/>
      <protection hidden="1"/>
    </xf>
    <xf numFmtId="0" fontId="44" fillId="0" borderId="14" xfId="349" applyFont="1" applyBorder="1" applyAlignment="1" applyProtection="1">
      <alignment horizontal="left" vertical="center"/>
      <protection hidden="1"/>
    </xf>
    <xf numFmtId="0" fontId="115" fillId="0" borderId="21" xfId="349" applyFont="1" applyBorder="1" applyAlignment="1" applyProtection="1">
      <alignment horizontal="center" vertical="center"/>
      <protection hidden="1"/>
    </xf>
    <xf numFmtId="0" fontId="115" fillId="0" borderId="19" xfId="349" applyFont="1" applyBorder="1" applyAlignment="1" applyProtection="1">
      <alignment horizontal="center" vertical="center"/>
      <protection hidden="1"/>
    </xf>
    <xf numFmtId="0" fontId="115" fillId="0" borderId="20" xfId="349" applyFont="1" applyBorder="1" applyAlignment="1" applyProtection="1">
      <alignment horizontal="center" vertical="center"/>
      <protection hidden="1"/>
    </xf>
    <xf numFmtId="0" fontId="115" fillId="0" borderId="22" xfId="349" applyFont="1" applyBorder="1" applyAlignment="1" applyProtection="1">
      <alignment horizontal="center" vertical="center"/>
      <protection hidden="1"/>
    </xf>
    <xf numFmtId="0" fontId="115" fillId="0" borderId="23" xfId="349" applyFont="1" applyBorder="1" applyAlignment="1" applyProtection="1">
      <alignment horizontal="center" vertical="center"/>
      <protection hidden="1"/>
    </xf>
    <xf numFmtId="0" fontId="115" fillId="0" borderId="24" xfId="349" applyFont="1" applyBorder="1" applyAlignment="1" applyProtection="1">
      <alignment horizontal="center" vertical="center"/>
      <protection hidden="1"/>
    </xf>
    <xf numFmtId="0" fontId="44" fillId="0" borderId="10" xfId="349" applyFont="1" applyBorder="1" applyAlignment="1" applyProtection="1">
      <alignment horizontal="left" vertical="center" shrinkToFit="1"/>
      <protection hidden="1"/>
    </xf>
    <xf numFmtId="2" fontId="44" fillId="0" borderId="13" xfId="349" applyNumberFormat="1" applyFont="1" applyBorder="1" applyAlignment="1" applyProtection="1">
      <alignment horizontal="center" vertical="center"/>
      <protection hidden="1"/>
    </xf>
    <xf numFmtId="2" fontId="44" fillId="0" borderId="15" xfId="349" applyNumberFormat="1" applyFont="1" applyBorder="1" applyAlignment="1" applyProtection="1">
      <alignment horizontal="center" vertical="center"/>
      <protection hidden="1"/>
    </xf>
    <xf numFmtId="2" fontId="43" fillId="0" borderId="13" xfId="0" applyNumberFormat="1" applyFont="1" applyBorder="1" applyAlignment="1" applyProtection="1">
      <alignment vertical="center"/>
      <protection hidden="1"/>
    </xf>
    <xf numFmtId="2" fontId="43" fillId="0" borderId="15" xfId="0" applyNumberFormat="1" applyFont="1" applyBorder="1" applyAlignment="1" applyProtection="1">
      <alignment vertical="center"/>
      <protection hidden="1"/>
    </xf>
    <xf numFmtId="0" fontId="43" fillId="0" borderId="13" xfId="0" applyFont="1" applyBorder="1" applyAlignment="1" applyProtection="1">
      <alignment horizontal="right"/>
      <protection hidden="1"/>
    </xf>
    <xf numFmtId="0" fontId="43" fillId="0" borderId="14" xfId="0" applyFont="1" applyBorder="1" applyAlignment="1" applyProtection="1">
      <alignment horizontal="right"/>
      <protection hidden="1"/>
    </xf>
    <xf numFmtId="0" fontId="43" fillId="0" borderId="15" xfId="0" applyFont="1" applyBorder="1" applyAlignment="1" applyProtection="1">
      <alignment horizontal="right"/>
      <protection hidden="1"/>
    </xf>
    <xf numFmtId="2" fontId="43" fillId="0" borderId="10" xfId="0" applyNumberFormat="1" applyFont="1" applyBorder="1" applyProtection="1">
      <protection hidden="1"/>
    </xf>
    <xf numFmtId="0" fontId="43" fillId="0" borderId="10" xfId="0" applyFont="1" applyBorder="1" applyAlignment="1" applyProtection="1">
      <alignment horizontal="right" vertical="center"/>
      <protection hidden="1"/>
    </xf>
    <xf numFmtId="0" fontId="53" fillId="0" borderId="0" xfId="0" applyFont="1" applyAlignment="1" applyProtection="1">
      <alignment horizontal="center"/>
      <protection hidden="1"/>
    </xf>
    <xf numFmtId="0" fontId="53" fillId="0" borderId="17" xfId="0" applyFont="1" applyBorder="1" applyAlignment="1" applyProtection="1">
      <alignment horizontal="center"/>
      <protection hidden="1"/>
    </xf>
    <xf numFmtId="0" fontId="49" fillId="0" borderId="16" xfId="0" applyFont="1" applyBorder="1" applyAlignment="1" applyProtection="1">
      <alignment horizontal="justify" vertical="center" wrapText="1"/>
      <protection hidden="1"/>
    </xf>
    <xf numFmtId="0" fontId="49" fillId="0" borderId="0" xfId="0" applyFont="1" applyAlignment="1" applyProtection="1">
      <alignment horizontal="justify" vertical="center" wrapText="1"/>
      <protection hidden="1"/>
    </xf>
    <xf numFmtId="0" fontId="49" fillId="0" borderId="17" xfId="0" applyFont="1" applyBorder="1" applyAlignment="1" applyProtection="1">
      <alignment horizontal="justify" vertical="center" wrapText="1"/>
      <protection hidden="1"/>
    </xf>
    <xf numFmtId="0" fontId="49" fillId="0" borderId="22" xfId="0" applyFont="1" applyBorder="1" applyAlignment="1" applyProtection="1">
      <alignment horizontal="justify" vertical="center" wrapText="1"/>
      <protection hidden="1"/>
    </xf>
    <xf numFmtId="0" fontId="49" fillId="0" borderId="23" xfId="0" applyFont="1" applyBorder="1" applyAlignment="1" applyProtection="1">
      <alignment horizontal="justify" vertical="center" wrapText="1"/>
      <protection hidden="1"/>
    </xf>
    <xf numFmtId="0" fontId="49" fillId="0" borderId="24" xfId="0" applyFont="1" applyBorder="1" applyAlignment="1" applyProtection="1">
      <alignment horizontal="justify" vertical="center" wrapText="1"/>
      <protection hidden="1"/>
    </xf>
    <xf numFmtId="0" fontId="43" fillId="0" borderId="13" xfId="0" applyFont="1" applyBorder="1" applyAlignment="1" applyProtection="1">
      <alignment horizontal="center" vertical="center" wrapText="1"/>
      <protection hidden="1"/>
    </xf>
    <xf numFmtId="0" fontId="43" fillId="0" borderId="15" xfId="0" applyFont="1" applyBorder="1" applyAlignment="1" applyProtection="1">
      <alignment horizontal="center" vertical="center" wrapText="1"/>
      <protection hidden="1"/>
    </xf>
    <xf numFmtId="0" fontId="46" fillId="0" borderId="13" xfId="0" applyFont="1" applyBorder="1" applyAlignment="1" applyProtection="1">
      <alignment horizontal="center" vertical="center" wrapText="1"/>
      <protection hidden="1"/>
    </xf>
    <xf numFmtId="0" fontId="46" fillId="0" borderId="15" xfId="0" applyFont="1" applyBorder="1" applyAlignment="1" applyProtection="1">
      <alignment horizontal="center" vertical="center" wrapText="1"/>
      <protection hidden="1"/>
    </xf>
    <xf numFmtId="0" fontId="43" fillId="0" borderId="10" xfId="0" applyFont="1" applyBorder="1" applyAlignment="1" applyProtection="1">
      <alignment horizontal="center" vertical="center"/>
      <protection hidden="1"/>
    </xf>
    <xf numFmtId="2" fontId="43" fillId="0" borderId="13" xfId="0" applyNumberFormat="1" applyFont="1" applyBorder="1" applyAlignment="1" applyProtection="1">
      <alignment horizontal="right" vertical="center" shrinkToFit="1"/>
      <protection hidden="1"/>
    </xf>
    <xf numFmtId="2" fontId="43" fillId="0" borderId="15" xfId="0" applyNumberFormat="1" applyFont="1" applyBorder="1" applyAlignment="1" applyProtection="1">
      <alignment horizontal="right" vertical="center" shrinkToFit="1"/>
      <protection hidden="1"/>
    </xf>
    <xf numFmtId="2" fontId="43" fillId="0" borderId="14" xfId="0" applyNumberFormat="1" applyFont="1" applyBorder="1" applyAlignment="1" applyProtection="1">
      <alignment horizontal="right" vertical="center" shrinkToFit="1"/>
      <protection hidden="1"/>
    </xf>
    <xf numFmtId="0" fontId="52" fillId="0" borderId="21" xfId="0" applyFont="1" applyBorder="1" applyAlignment="1">
      <alignment horizontal="center"/>
    </xf>
    <xf numFmtId="0" fontId="52" fillId="0" borderId="19" xfId="0" applyFont="1" applyBorder="1" applyAlignment="1">
      <alignment horizontal="center"/>
    </xf>
    <xf numFmtId="0" fontId="43" fillId="0" borderId="16" xfId="0" applyFont="1" applyBorder="1" applyAlignment="1" applyProtection="1">
      <alignment horizontal="justify" vertical="center" wrapText="1"/>
      <protection hidden="1"/>
    </xf>
    <xf numFmtId="0" fontId="43" fillId="0" borderId="0" xfId="0" applyFont="1" applyAlignment="1" applyProtection="1">
      <alignment horizontal="justify" vertical="center" wrapText="1"/>
      <protection hidden="1"/>
    </xf>
    <xf numFmtId="0" fontId="43" fillId="0" borderId="17" xfId="0" applyFont="1" applyBorder="1" applyAlignment="1" applyProtection="1">
      <alignment horizontal="justify" vertical="center" wrapText="1"/>
      <protection hidden="1"/>
    </xf>
    <xf numFmtId="0" fontId="43" fillId="0" borderId="10" xfId="0" applyFont="1" applyBorder="1" applyAlignment="1" applyProtection="1">
      <alignment horizontal="center" vertical="center" wrapText="1"/>
      <protection hidden="1"/>
    </xf>
    <xf numFmtId="0" fontId="60" fillId="0" borderId="0" xfId="327" applyFont="1" applyAlignment="1">
      <alignment horizontal="center"/>
    </xf>
    <xf numFmtId="0" fontId="54" fillId="0" borderId="0" xfId="327" applyFont="1" applyAlignment="1" applyProtection="1">
      <alignment horizontal="center"/>
      <protection hidden="1"/>
    </xf>
    <xf numFmtId="0" fontId="55" fillId="0" borderId="0" xfId="327" applyFont="1" applyAlignment="1" applyProtection="1">
      <alignment horizontal="center"/>
      <protection hidden="1"/>
    </xf>
    <xf numFmtId="0" fontId="56" fillId="0" borderId="0" xfId="327" applyFont="1" applyAlignment="1" applyProtection="1">
      <alignment horizontal="center"/>
      <protection hidden="1"/>
    </xf>
    <xf numFmtId="0" fontId="58" fillId="0" borderId="0" xfId="327" applyFont="1" applyAlignment="1" applyProtection="1">
      <alignment horizontal="center"/>
      <protection hidden="1"/>
    </xf>
    <xf numFmtId="0" fontId="55" fillId="0" borderId="0" xfId="327" applyFont="1" applyAlignment="1" applyProtection="1">
      <alignment horizontal="justify" vertical="top" wrapText="1"/>
      <protection hidden="1"/>
    </xf>
    <xf numFmtId="0" fontId="60" fillId="0" borderId="0" xfId="327" applyFont="1" applyAlignment="1" applyProtection="1">
      <alignment horizontal="center"/>
      <protection hidden="1"/>
    </xf>
    <xf numFmtId="0" fontId="56" fillId="0" borderId="0" xfId="327" applyFont="1" applyAlignment="1" applyProtection="1">
      <alignment horizontal="center" vertical="center"/>
      <protection hidden="1"/>
    </xf>
    <xf numFmtId="0" fontId="61" fillId="0" borderId="0" xfId="327" applyFont="1" applyAlignment="1" applyProtection="1">
      <alignment horizontal="center"/>
      <protection hidden="1"/>
    </xf>
    <xf numFmtId="0" fontId="59" fillId="0" borderId="0" xfId="327" applyFont="1" applyAlignment="1">
      <alignment horizontal="center"/>
    </xf>
    <xf numFmtId="0" fontId="55" fillId="0" borderId="0" xfId="327" applyFont="1" applyAlignment="1">
      <alignment horizontal="left" vertical="top" wrapText="1"/>
    </xf>
    <xf numFmtId="0" fontId="55" fillId="0" borderId="0" xfId="327" applyFont="1" applyAlignment="1">
      <alignment horizontal="center" vertical="top" wrapText="1"/>
    </xf>
    <xf numFmtId="0" fontId="55" fillId="0" borderId="0" xfId="327" applyFont="1" applyAlignment="1">
      <alignment horizontal="center"/>
    </xf>
    <xf numFmtId="0" fontId="68" fillId="0" borderId="0" xfId="0" applyFont="1" applyAlignment="1" applyProtection="1">
      <alignment horizontal="center" vertical="center"/>
      <protection hidden="1"/>
    </xf>
    <xf numFmtId="0" fontId="59" fillId="0" borderId="0" xfId="327" applyFont="1" applyAlignment="1" applyProtection="1">
      <alignment horizontal="center"/>
      <protection hidden="1"/>
    </xf>
    <xf numFmtId="0" fontId="55" fillId="0" borderId="0" xfId="327" applyFont="1" applyAlignment="1" applyProtection="1">
      <alignment horizontal="left" vertical="top" wrapText="1"/>
      <protection hidden="1"/>
    </xf>
    <xf numFmtId="0" fontId="55" fillId="0" borderId="0" xfId="327" applyFont="1" applyAlignment="1" applyProtection="1">
      <alignment horizontal="left" vertical="center" wrapText="1"/>
      <protection hidden="1"/>
    </xf>
    <xf numFmtId="0" fontId="0" fillId="0" borderId="0" xfId="0" applyAlignment="1">
      <alignment horizontal="center" vertical="center" wrapText="1"/>
    </xf>
    <xf numFmtId="0" fontId="132" fillId="0" borderId="0" xfId="327" applyFont="1" applyAlignment="1" applyProtection="1">
      <alignment horizontal="center" vertical="center" wrapText="1"/>
      <protection hidden="1"/>
    </xf>
    <xf numFmtId="0" fontId="55" fillId="0" borderId="0" xfId="327" applyFont="1" applyAlignment="1" applyProtection="1">
      <alignment horizontal="center" vertical="top" wrapText="1"/>
      <protection hidden="1"/>
    </xf>
    <xf numFmtId="0" fontId="98" fillId="0" borderId="0" xfId="327" applyFont="1" applyAlignment="1" applyProtection="1">
      <alignment horizontal="center" vertical="center"/>
      <protection hidden="1"/>
    </xf>
    <xf numFmtId="0" fontId="4" fillId="0" borderId="23" xfId="327" applyBorder="1" applyAlignment="1" applyProtection="1">
      <alignment horizontal="center" vertical="top" wrapText="1"/>
      <protection locked="0" hidden="1"/>
    </xf>
    <xf numFmtId="0" fontId="4" fillId="0" borderId="16" xfId="327" applyBorder="1" applyAlignment="1" applyProtection="1">
      <alignment horizontal="center" vertical="center" shrinkToFit="1"/>
      <protection hidden="1"/>
    </xf>
    <xf numFmtId="0" fontId="4" fillId="0" borderId="0" xfId="327" applyAlignment="1" applyProtection="1">
      <alignment horizontal="center" vertical="center" shrinkToFit="1"/>
      <protection hidden="1"/>
    </xf>
    <xf numFmtId="0" fontId="4" fillId="0" borderId="17" xfId="327" applyBorder="1" applyAlignment="1" applyProtection="1">
      <alignment horizontal="center" vertical="center" shrinkToFit="1"/>
      <protection hidden="1"/>
    </xf>
    <xf numFmtId="0" fontId="4" fillId="0" borderId="0" xfId="327" applyAlignment="1" applyProtection="1">
      <alignment horizontal="left" vertical="center"/>
      <protection hidden="1"/>
    </xf>
    <xf numFmtId="0" fontId="4" fillId="0" borderId="17" xfId="327" applyBorder="1" applyAlignment="1" applyProtection="1">
      <alignment horizontal="left" vertical="center"/>
      <protection hidden="1"/>
    </xf>
    <xf numFmtId="2" fontId="4" fillId="0" borderId="0" xfId="327" applyNumberFormat="1" applyAlignment="1" applyProtection="1">
      <alignment horizontal="center" vertical="center"/>
      <protection hidden="1"/>
    </xf>
    <xf numFmtId="0" fontId="97" fillId="0" borderId="25" xfId="327" applyFont="1" applyBorder="1" applyAlignment="1" applyProtection="1">
      <alignment horizontal="left" indent="2"/>
      <protection locked="0" hidden="1"/>
    </xf>
    <xf numFmtId="0" fontId="4" fillId="0" borderId="0" xfId="327" applyAlignment="1" applyProtection="1">
      <alignment horizontal="center"/>
      <protection hidden="1"/>
    </xf>
    <xf numFmtId="0" fontId="98" fillId="0" borderId="19" xfId="327" applyFont="1" applyBorder="1" applyAlignment="1" applyProtection="1">
      <alignment horizontal="center" vertical="center"/>
      <protection hidden="1"/>
    </xf>
    <xf numFmtId="0" fontId="4" fillId="0" borderId="44" xfId="327" applyBorder="1" applyAlignment="1" applyProtection="1">
      <alignment horizontal="left" vertical="center"/>
      <protection hidden="1"/>
    </xf>
    <xf numFmtId="0" fontId="4" fillId="0" borderId="0" xfId="327" applyAlignment="1" applyProtection="1">
      <alignment horizontal="center" vertical="center"/>
      <protection hidden="1"/>
    </xf>
    <xf numFmtId="0" fontId="4" fillId="0" borderId="44" xfId="327" applyBorder="1" applyAlignment="1" applyProtection="1">
      <alignment horizontal="center" vertical="center"/>
      <protection hidden="1"/>
    </xf>
    <xf numFmtId="0" fontId="118" fillId="0" borderId="31" xfId="327" applyFont="1" applyBorder="1" applyAlignment="1" applyProtection="1">
      <alignment horizontal="center" vertical="center" textRotation="90" shrinkToFit="1"/>
      <protection locked="0" hidden="1"/>
    </xf>
    <xf numFmtId="0" fontId="80" fillId="0" borderId="19" xfId="327" applyFont="1" applyBorder="1" applyAlignment="1" applyProtection="1">
      <alignment horizontal="left" vertical="center"/>
      <protection hidden="1"/>
    </xf>
    <xf numFmtId="0" fontId="94" fillId="0" borderId="0" xfId="327" applyFont="1" applyAlignment="1" applyProtection="1">
      <alignment horizontal="left" vertical="center"/>
      <protection hidden="1"/>
    </xf>
    <xf numFmtId="0" fontId="4" fillId="0" borderId="12" xfId="327" applyBorder="1" applyAlignment="1" applyProtection="1">
      <alignment horizontal="center" vertical="center"/>
      <protection hidden="1"/>
    </xf>
    <xf numFmtId="174" fontId="4" fillId="0" borderId="10" xfId="327" applyNumberFormat="1" applyBorder="1" applyAlignment="1" applyProtection="1">
      <alignment horizontal="center" vertical="center"/>
      <protection locked="0" hidden="1"/>
    </xf>
    <xf numFmtId="0" fontId="4" fillId="0" borderId="23" xfId="327" applyBorder="1" applyAlignment="1" applyProtection="1">
      <alignment horizontal="center" vertical="center" shrinkToFit="1"/>
      <protection locked="0" hidden="1"/>
    </xf>
    <xf numFmtId="0" fontId="4" fillId="0" borderId="23" xfId="327" applyBorder="1" applyAlignment="1" applyProtection="1">
      <alignment horizontal="center" wrapText="1"/>
      <protection locked="0" hidden="1"/>
    </xf>
    <xf numFmtId="173" fontId="4" fillId="0" borderId="10" xfId="327" applyNumberFormat="1" applyBorder="1" applyAlignment="1" applyProtection="1">
      <alignment horizontal="center" vertical="center"/>
      <protection locked="0" hidden="1"/>
    </xf>
    <xf numFmtId="175" fontId="117" fillId="0" borderId="29" xfId="327" applyNumberFormat="1" applyFont="1" applyBorder="1" applyAlignment="1" applyProtection="1">
      <alignment horizontal="center" vertical="center"/>
      <protection hidden="1"/>
    </xf>
    <xf numFmtId="0" fontId="4" fillId="0" borderId="25" xfId="327" applyBorder="1" applyAlignment="1" applyProtection="1">
      <alignment horizontal="center" vertical="center"/>
      <protection hidden="1"/>
    </xf>
    <xf numFmtId="0" fontId="4" fillId="0" borderId="13" xfId="327" applyBorder="1" applyAlignment="1" applyProtection="1">
      <alignment horizontal="center" vertical="center"/>
      <protection hidden="1"/>
    </xf>
    <xf numFmtId="0" fontId="4" fillId="0" borderId="14" xfId="327" applyBorder="1" applyAlignment="1" applyProtection="1">
      <alignment horizontal="center" vertical="center"/>
      <protection hidden="1"/>
    </xf>
    <xf numFmtId="0" fontId="4" fillId="0" borderId="15" xfId="327" applyBorder="1" applyAlignment="1" applyProtection="1">
      <alignment horizontal="center" vertical="center"/>
      <protection hidden="1"/>
    </xf>
    <xf numFmtId="0" fontId="82" fillId="0" borderId="0" xfId="327" applyFont="1" applyAlignment="1" applyProtection="1">
      <alignment horizontal="center" vertical="center"/>
      <protection hidden="1"/>
    </xf>
    <xf numFmtId="0" fontId="83" fillId="0" borderId="0" xfId="327" applyFont="1" applyAlignment="1" applyProtection="1">
      <alignment horizontal="center" vertical="top"/>
      <protection hidden="1"/>
    </xf>
    <xf numFmtId="0" fontId="86" fillId="0" borderId="25" xfId="327" applyFont="1" applyBorder="1" applyAlignment="1" applyProtection="1">
      <alignment horizontal="center" vertical="center" wrapText="1"/>
      <protection hidden="1"/>
    </xf>
    <xf numFmtId="0" fontId="92" fillId="0" borderId="25" xfId="327" applyFont="1" applyBorder="1" applyAlignment="1" applyProtection="1">
      <alignment horizontal="left"/>
      <protection hidden="1"/>
    </xf>
    <xf numFmtId="0" fontId="120" fillId="0" borderId="52" xfId="0" applyFont="1" applyBorder="1" applyAlignment="1" applyProtection="1">
      <alignment horizontal="center" vertical="top"/>
      <protection hidden="1"/>
    </xf>
    <xf numFmtId="0" fontId="120" fillId="0" borderId="56" xfId="0" applyFont="1" applyBorder="1" applyAlignment="1" applyProtection="1">
      <alignment horizontal="center" vertical="top"/>
      <protection hidden="1"/>
    </xf>
    <xf numFmtId="0" fontId="0" fillId="0" borderId="59" xfId="0" applyBorder="1" applyAlignment="1" applyProtection="1">
      <alignment horizontal="center" vertical="top" wrapText="1"/>
      <protection locked="0" hidden="1"/>
    </xf>
    <xf numFmtId="0" fontId="0" fillId="0" borderId="62" xfId="0" applyBorder="1" applyAlignment="1" applyProtection="1">
      <alignment horizontal="center" vertical="top" wrapText="1"/>
      <protection locked="0" hidden="1"/>
    </xf>
    <xf numFmtId="0" fontId="64" fillId="0" borderId="31" xfId="0" applyFont="1" applyBorder="1" applyAlignment="1" applyProtection="1">
      <alignment horizontal="center"/>
      <protection hidden="1"/>
    </xf>
    <xf numFmtId="0" fontId="64" fillId="0" borderId="0" xfId="0" applyFont="1" applyAlignment="1" applyProtection="1">
      <alignment horizontal="center"/>
      <protection hidden="1"/>
    </xf>
    <xf numFmtId="0" fontId="64" fillId="0" borderId="44" xfId="0" applyFont="1" applyBorder="1" applyAlignment="1" applyProtection="1">
      <alignment horizontal="center"/>
      <protection hidden="1"/>
    </xf>
    <xf numFmtId="0" fontId="40" fillId="0" borderId="68" xfId="0" applyFont="1" applyBorder="1" applyAlignment="1" applyProtection="1">
      <alignment horizontal="center"/>
      <protection hidden="1"/>
    </xf>
    <xf numFmtId="0" fontId="40" fillId="0" borderId="42" xfId="0" applyFont="1" applyBorder="1" applyAlignment="1" applyProtection="1">
      <alignment horizontal="center"/>
      <protection hidden="1"/>
    </xf>
    <xf numFmtId="0" fontId="40" fillId="0" borderId="43" xfId="0" applyFont="1" applyBorder="1" applyAlignment="1" applyProtection="1">
      <alignment horizontal="center"/>
      <protection hidden="1"/>
    </xf>
    <xf numFmtId="0" fontId="120" fillId="0" borderId="49" xfId="0" applyFont="1" applyBorder="1" applyAlignment="1" applyProtection="1">
      <alignment horizontal="center" vertical="top" wrapText="1"/>
      <protection hidden="1"/>
    </xf>
    <xf numFmtId="0" fontId="120" fillId="0" borderId="53" xfId="0" applyFont="1" applyBorder="1" applyAlignment="1" applyProtection="1">
      <alignment horizontal="center" vertical="top" wrapText="1"/>
      <protection hidden="1"/>
    </xf>
    <xf numFmtId="0" fontId="120" fillId="0" borderId="50" xfId="0" applyFont="1" applyBorder="1" applyAlignment="1" applyProtection="1">
      <alignment horizontal="center" vertical="top" wrapText="1"/>
      <protection hidden="1"/>
    </xf>
    <xf numFmtId="0" fontId="120" fillId="0" borderId="54" xfId="0" applyFont="1" applyBorder="1" applyAlignment="1" applyProtection="1">
      <alignment horizontal="center" vertical="top" wrapText="1"/>
      <protection hidden="1"/>
    </xf>
    <xf numFmtId="0" fontId="120" fillId="0" borderId="51" xfId="0" applyFont="1" applyBorder="1" applyAlignment="1" applyProtection="1">
      <alignment horizontal="center" vertical="top" wrapText="1"/>
      <protection hidden="1"/>
    </xf>
    <xf numFmtId="0" fontId="120" fillId="0" borderId="55" xfId="0" applyFont="1" applyBorder="1" applyAlignment="1" applyProtection="1">
      <alignment horizontal="center" vertical="top" wrapText="1"/>
      <protection hidden="1"/>
    </xf>
    <xf numFmtId="0" fontId="40" fillId="0" borderId="19" xfId="0" applyFont="1" applyBorder="1" applyAlignment="1" applyProtection="1">
      <alignment horizontal="center"/>
      <protection hidden="1"/>
    </xf>
    <xf numFmtId="0" fontId="40" fillId="0" borderId="45" xfId="0" applyFont="1" applyBorder="1" applyAlignment="1" applyProtection="1">
      <alignment horizontal="center"/>
      <protection hidden="1"/>
    </xf>
    <xf numFmtId="0" fontId="4" fillId="0" borderId="31" xfId="328" applyBorder="1" applyAlignment="1" applyProtection="1">
      <alignment horizontal="center"/>
      <protection hidden="1"/>
    </xf>
    <xf numFmtId="0" fontId="4" fillId="0" borderId="0" xfId="328" applyAlignment="1" applyProtection="1">
      <alignment horizontal="center"/>
      <protection hidden="1"/>
    </xf>
    <xf numFmtId="0" fontId="4" fillId="0" borderId="0" xfId="328" applyAlignment="1" applyProtection="1">
      <alignment horizontal="center" vertical="center"/>
      <protection hidden="1"/>
    </xf>
    <xf numFmtId="0" fontId="4" fillId="0" borderId="44" xfId="328" applyBorder="1" applyAlignment="1" applyProtection="1">
      <alignment horizontal="center" vertical="center"/>
      <protection hidden="1"/>
    </xf>
    <xf numFmtId="0" fontId="4" fillId="0" borderId="21" xfId="328" applyBorder="1" applyAlignment="1" applyProtection="1">
      <alignment horizontal="center" vertical="center"/>
      <protection hidden="1"/>
    </xf>
    <xf numFmtId="0" fontId="4" fillId="0" borderId="45" xfId="328" applyBorder="1" applyAlignment="1" applyProtection="1">
      <alignment horizontal="center" vertical="center"/>
      <protection hidden="1"/>
    </xf>
    <xf numFmtId="0" fontId="4" fillId="0" borderId="22" xfId="328" applyBorder="1" applyAlignment="1" applyProtection="1">
      <alignment horizontal="center" vertical="center"/>
      <protection hidden="1"/>
    </xf>
    <xf numFmtId="0" fontId="4" fillId="0" borderId="46" xfId="328" applyBorder="1" applyAlignment="1" applyProtection="1">
      <alignment horizontal="center" vertical="center"/>
      <protection hidden="1"/>
    </xf>
    <xf numFmtId="0" fontId="110" fillId="0" borderId="31" xfId="328" applyFont="1" applyBorder="1" applyAlignment="1" applyProtection="1">
      <alignment horizontal="left" vertical="top" wrapText="1"/>
      <protection hidden="1"/>
    </xf>
    <xf numFmtId="0" fontId="110" fillId="0" borderId="0" xfId="328" applyFont="1" applyAlignment="1" applyProtection="1">
      <alignment horizontal="left" vertical="top" wrapText="1"/>
      <protection hidden="1"/>
    </xf>
    <xf numFmtId="0" fontId="110" fillId="0" borderId="44" xfId="328" applyFont="1" applyBorder="1" applyAlignment="1" applyProtection="1">
      <alignment horizontal="left" vertical="top" wrapText="1"/>
      <protection hidden="1"/>
    </xf>
    <xf numFmtId="0" fontId="110" fillId="0" borderId="67" xfId="328" applyFont="1" applyBorder="1" applyAlignment="1" applyProtection="1">
      <alignment horizontal="left" vertical="top" wrapText="1"/>
      <protection hidden="1"/>
    </xf>
    <xf numFmtId="0" fontId="110" fillId="0" borderId="23" xfId="328" applyFont="1" applyBorder="1" applyAlignment="1" applyProtection="1">
      <alignment horizontal="left" vertical="top" wrapText="1"/>
      <protection hidden="1"/>
    </xf>
    <xf numFmtId="0" fontId="110" fillId="0" borderId="46" xfId="328" applyFont="1" applyBorder="1" applyAlignment="1" applyProtection="1">
      <alignment horizontal="left" vertical="top" wrapText="1"/>
      <protection hidden="1"/>
    </xf>
    <xf numFmtId="0" fontId="112" fillId="0" borderId="0" xfId="327" applyFont="1" applyProtection="1">
      <protection hidden="1"/>
    </xf>
    <xf numFmtId="0" fontId="112" fillId="0" borderId="44" xfId="327" applyFont="1" applyBorder="1" applyProtection="1">
      <protection hidden="1"/>
    </xf>
    <xf numFmtId="0" fontId="112" fillId="0" borderId="67" xfId="327" applyFont="1" applyBorder="1" applyProtection="1">
      <protection hidden="1"/>
    </xf>
    <xf numFmtId="0" fontId="112" fillId="0" borderId="23" xfId="327" applyFont="1" applyBorder="1" applyProtection="1">
      <protection hidden="1"/>
    </xf>
    <xf numFmtId="0" fontId="112" fillId="0" borderId="46" xfId="327" applyFont="1" applyBorder="1" applyProtection="1">
      <protection hidden="1"/>
    </xf>
    <xf numFmtId="0" fontId="107" fillId="0" borderId="65" xfId="328" applyFont="1" applyBorder="1" applyAlignment="1" applyProtection="1">
      <alignment shrinkToFit="1"/>
      <protection hidden="1"/>
    </xf>
    <xf numFmtId="0" fontId="0" fillId="0" borderId="65" xfId="0" applyBorder="1" applyAlignment="1" applyProtection="1">
      <alignment shrinkToFit="1"/>
      <protection hidden="1"/>
    </xf>
    <xf numFmtId="0" fontId="107" fillId="0" borderId="25" xfId="328" applyFont="1" applyBorder="1" applyAlignment="1" applyProtection="1">
      <alignment horizontal="left" shrinkToFit="1"/>
      <protection hidden="1"/>
    </xf>
    <xf numFmtId="0" fontId="107" fillId="0" borderId="70" xfId="328" applyFont="1" applyBorder="1" applyAlignment="1" applyProtection="1">
      <alignment horizontal="left" shrinkToFit="1"/>
      <protection hidden="1"/>
    </xf>
    <xf numFmtId="2" fontId="111" fillId="0" borderId="65" xfId="328" applyNumberFormat="1" applyFont="1" applyBorder="1" applyAlignment="1" applyProtection="1">
      <alignment horizontal="center"/>
      <protection hidden="1"/>
    </xf>
    <xf numFmtId="0" fontId="111" fillId="0" borderId="69" xfId="328" applyFont="1" applyBorder="1" applyAlignment="1" applyProtection="1">
      <alignment horizontal="center"/>
      <protection hidden="1"/>
    </xf>
    <xf numFmtId="0" fontId="111" fillId="0" borderId="65" xfId="328" applyFont="1" applyBorder="1" applyAlignment="1" applyProtection="1">
      <alignment horizontal="center"/>
      <protection hidden="1"/>
    </xf>
    <xf numFmtId="0" fontId="111" fillId="0" borderId="25" xfId="328" applyFont="1" applyBorder="1" applyAlignment="1" applyProtection="1">
      <alignment horizontal="center"/>
      <protection hidden="1"/>
    </xf>
    <xf numFmtId="2" fontId="90" fillId="0" borderId="25" xfId="328" applyNumberFormat="1" applyFont="1" applyBorder="1" applyAlignment="1" applyProtection="1">
      <alignment horizontal="center"/>
      <protection hidden="1"/>
    </xf>
    <xf numFmtId="0" fontId="4" fillId="0" borderId="0" xfId="328" applyAlignment="1" applyProtection="1">
      <alignment horizontal="right"/>
      <protection hidden="1"/>
    </xf>
    <xf numFmtId="2" fontId="90" fillId="0" borderId="70" xfId="328" applyNumberFormat="1" applyFont="1" applyBorder="1" applyAlignment="1" applyProtection="1">
      <alignment horizontal="center"/>
      <protection hidden="1"/>
    </xf>
    <xf numFmtId="0" fontId="4" fillId="0" borderId="11" xfId="328" applyBorder="1" applyAlignment="1" applyProtection="1">
      <alignment horizontal="center" vertical="center"/>
      <protection hidden="1"/>
    </xf>
    <xf numFmtId="0" fontId="4" fillId="0" borderId="18" xfId="328" applyBorder="1" applyAlignment="1" applyProtection="1">
      <alignment horizontal="center" vertical="center"/>
      <protection hidden="1"/>
    </xf>
    <xf numFmtId="0" fontId="4" fillId="0" borderId="20" xfId="328" applyBorder="1" applyAlignment="1" applyProtection="1">
      <alignment horizontal="center" vertical="center"/>
      <protection hidden="1"/>
    </xf>
    <xf numFmtId="0" fontId="4" fillId="0" borderId="24" xfId="328" applyBorder="1" applyAlignment="1" applyProtection="1">
      <alignment horizontal="center" vertical="center"/>
      <protection hidden="1"/>
    </xf>
    <xf numFmtId="0" fontId="4" fillId="0" borderId="19" xfId="328" applyBorder="1" applyAlignment="1" applyProtection="1">
      <alignment horizontal="center" vertical="center"/>
      <protection hidden="1"/>
    </xf>
    <xf numFmtId="0" fontId="4" fillId="0" borderId="23" xfId="328" applyBorder="1" applyAlignment="1" applyProtection="1">
      <alignment horizontal="center" vertical="center"/>
      <protection hidden="1"/>
    </xf>
    <xf numFmtId="0" fontId="4" fillId="0" borderId="13" xfId="328" applyBorder="1" applyAlignment="1" applyProtection="1">
      <alignment horizontal="center" vertical="center"/>
      <protection hidden="1"/>
    </xf>
    <xf numFmtId="0" fontId="4" fillId="0" borderId="15" xfId="328" applyBorder="1" applyAlignment="1" applyProtection="1">
      <alignment horizontal="center" vertical="center"/>
      <protection hidden="1"/>
    </xf>
    <xf numFmtId="0" fontId="4" fillId="0" borderId="14" xfId="328" applyBorder="1" applyAlignment="1" applyProtection="1">
      <alignment horizontal="center" vertical="center"/>
      <protection hidden="1"/>
    </xf>
    <xf numFmtId="49" fontId="4" fillId="0" borderId="13" xfId="328" applyNumberFormat="1" applyBorder="1" applyAlignment="1" applyProtection="1">
      <alignment horizontal="center" vertical="center"/>
      <protection hidden="1"/>
    </xf>
    <xf numFmtId="0" fontId="4" fillId="0" borderId="0" xfId="328" applyAlignment="1" applyProtection="1">
      <alignment horizontal="center" vertical="center" shrinkToFit="1"/>
      <protection hidden="1"/>
    </xf>
    <xf numFmtId="0" fontId="109" fillId="0" borderId="69" xfId="328" applyFont="1" applyBorder="1" applyAlignment="1" applyProtection="1">
      <alignment horizontal="left"/>
      <protection hidden="1"/>
    </xf>
    <xf numFmtId="0" fontId="109" fillId="0" borderId="25" xfId="328" applyFont="1" applyBorder="1" applyAlignment="1" applyProtection="1">
      <alignment horizontal="left"/>
      <protection hidden="1"/>
    </xf>
    <xf numFmtId="173" fontId="4" fillId="0" borderId="13" xfId="328" applyNumberFormat="1" applyBorder="1" applyAlignment="1" applyProtection="1">
      <alignment horizontal="center" vertical="center"/>
      <protection hidden="1"/>
    </xf>
    <xf numFmtId="173" fontId="4" fillId="0" borderId="14" xfId="328" applyNumberFormat="1" applyBorder="1" applyAlignment="1" applyProtection="1">
      <alignment horizontal="center" vertical="center"/>
      <protection hidden="1"/>
    </xf>
    <xf numFmtId="173" fontId="4" fillId="0" borderId="15" xfId="328" applyNumberFormat="1" applyBorder="1" applyAlignment="1" applyProtection="1">
      <alignment horizontal="center" vertical="center"/>
      <protection hidden="1"/>
    </xf>
    <xf numFmtId="0" fontId="103" fillId="0" borderId="23" xfId="328" applyFont="1" applyBorder="1" applyAlignment="1" applyProtection="1">
      <alignment horizontal="center" shrinkToFit="1"/>
      <protection hidden="1"/>
    </xf>
    <xf numFmtId="0" fontId="103" fillId="0" borderId="46" xfId="328" applyFont="1" applyBorder="1" applyAlignment="1" applyProtection="1">
      <alignment horizontal="center" shrinkToFit="1"/>
      <protection hidden="1"/>
    </xf>
    <xf numFmtId="0" fontId="94" fillId="0" borderId="0" xfId="328" applyFont="1" applyAlignment="1" applyProtection="1">
      <alignment horizontal="left" vertical="center" wrapText="1"/>
      <protection hidden="1"/>
    </xf>
    <xf numFmtId="0" fontId="90" fillId="0" borderId="0" xfId="328" applyFont="1" applyAlignment="1" applyProtection="1">
      <alignment horizontal="left" vertical="top" wrapText="1"/>
      <protection hidden="1"/>
    </xf>
    <xf numFmtId="0" fontId="90" fillId="0" borderId="44" xfId="328" applyFont="1" applyBorder="1" applyAlignment="1" applyProtection="1">
      <alignment horizontal="left" vertical="top" wrapText="1"/>
      <protection hidden="1"/>
    </xf>
    <xf numFmtId="0" fontId="4" fillId="0" borderId="0" xfId="328" applyAlignment="1" applyProtection="1">
      <alignment horizontal="center" shrinkToFit="1"/>
      <protection hidden="1"/>
    </xf>
    <xf numFmtId="0" fontId="98" fillId="0" borderId="14" xfId="328" applyFont="1" applyBorder="1" applyAlignment="1" applyProtection="1">
      <alignment horizontal="center" shrinkToFit="1"/>
      <protection hidden="1"/>
    </xf>
    <xf numFmtId="0" fontId="98" fillId="0" borderId="40" xfId="328" applyFont="1" applyBorder="1" applyAlignment="1" applyProtection="1">
      <alignment horizontal="center" shrinkToFit="1"/>
      <protection hidden="1"/>
    </xf>
    <xf numFmtId="0" fontId="4" fillId="0" borderId="25" xfId="328" applyBorder="1" applyAlignment="1" applyProtection="1">
      <alignment horizontal="center" vertical="center"/>
      <protection hidden="1"/>
    </xf>
    <xf numFmtId="0" fontId="101" fillId="0" borderId="28" xfId="328" applyFont="1" applyBorder="1" applyAlignment="1" applyProtection="1">
      <alignment horizontal="center" vertical="center"/>
      <protection hidden="1"/>
    </xf>
    <xf numFmtId="0" fontId="101" fillId="0" borderId="29" xfId="328" applyFont="1" applyBorder="1" applyAlignment="1" applyProtection="1">
      <alignment horizontal="center" vertical="center"/>
      <protection hidden="1"/>
    </xf>
    <xf numFmtId="0" fontId="101" fillId="0" borderId="30" xfId="328" applyFont="1" applyBorder="1" applyAlignment="1" applyProtection="1">
      <alignment horizontal="center" vertical="center"/>
      <protection hidden="1"/>
    </xf>
    <xf numFmtId="0" fontId="102" fillId="0" borderId="28" xfId="328" applyFont="1" applyBorder="1" applyAlignment="1" applyProtection="1">
      <alignment horizontal="center"/>
      <protection hidden="1"/>
    </xf>
    <xf numFmtId="0" fontId="102" fillId="0" borderId="29" xfId="328" applyFont="1" applyBorder="1" applyAlignment="1" applyProtection="1">
      <alignment horizontal="center"/>
      <protection hidden="1"/>
    </xf>
    <xf numFmtId="0" fontId="102" fillId="0" borderId="30" xfId="328" applyFont="1" applyBorder="1" applyAlignment="1" applyProtection="1">
      <alignment horizontal="center"/>
      <protection hidden="1"/>
    </xf>
    <xf numFmtId="0" fontId="95" fillId="0" borderId="19" xfId="328" applyFont="1" applyBorder="1" applyAlignment="1" applyProtection="1">
      <alignment horizontal="center" vertical="top" shrinkToFit="1"/>
      <protection hidden="1"/>
    </xf>
    <xf numFmtId="0" fontId="95" fillId="0" borderId="45" xfId="328" applyFont="1" applyBorder="1" applyAlignment="1" applyProtection="1">
      <alignment horizontal="center" vertical="top" shrinkToFit="1"/>
      <protection hidden="1"/>
    </xf>
    <xf numFmtId="0" fontId="84" fillId="0" borderId="0" xfId="356" applyFont="1" applyAlignment="1" applyProtection="1">
      <alignment horizontal="center"/>
      <protection hidden="1"/>
    </xf>
    <xf numFmtId="175" fontId="122" fillId="0" borderId="29" xfId="327" applyNumberFormat="1" applyFont="1" applyBorder="1" applyAlignment="1" applyProtection="1">
      <alignment horizontal="center" vertical="center"/>
      <protection hidden="1"/>
    </xf>
    <xf numFmtId="2" fontId="80" fillId="0" borderId="0" xfId="327" applyNumberFormat="1" applyFont="1" applyAlignment="1" applyProtection="1">
      <alignment horizontal="center" vertical="center"/>
      <protection hidden="1"/>
    </xf>
    <xf numFmtId="0" fontId="98" fillId="0" borderId="0" xfId="327" applyFont="1" applyAlignment="1" applyProtection="1">
      <alignment horizontal="left" shrinkToFit="1"/>
      <protection hidden="1"/>
    </xf>
    <xf numFmtId="0" fontId="93" fillId="0" borderId="31" xfId="327" applyFont="1" applyBorder="1" applyAlignment="1" applyProtection="1">
      <alignment horizontal="center" vertical="center" textRotation="90" shrinkToFit="1"/>
      <protection locked="0" hidden="1"/>
    </xf>
    <xf numFmtId="49" fontId="4" fillId="0" borderId="10" xfId="327" applyNumberFormat="1" applyBorder="1" applyAlignment="1" applyProtection="1">
      <alignment horizontal="center" vertical="center"/>
      <protection locked="0" hidden="1"/>
    </xf>
    <xf numFmtId="0" fontId="4" fillId="0" borderId="10" xfId="327" applyBorder="1" applyAlignment="1" applyProtection="1">
      <alignment horizontal="center" vertical="center"/>
      <protection locked="0" hidden="1"/>
    </xf>
    <xf numFmtId="0" fontId="4" fillId="0" borderId="23" xfId="327" applyBorder="1" applyAlignment="1" applyProtection="1">
      <alignment horizontal="center" vertical="center"/>
      <protection locked="0" hidden="1"/>
    </xf>
    <xf numFmtId="0" fontId="99" fillId="0" borderId="77" xfId="0" applyFont="1" applyBorder="1" applyAlignment="1" applyProtection="1">
      <alignment horizontal="center" vertical="top"/>
      <protection hidden="1"/>
    </xf>
    <xf numFmtId="0" fontId="99" fillId="0" borderId="78" xfId="0" applyFont="1" applyBorder="1" applyAlignment="1" applyProtection="1">
      <alignment horizontal="center" vertical="top"/>
      <protection hidden="1"/>
    </xf>
    <xf numFmtId="0" fontId="40" fillId="0" borderId="68" xfId="0" applyFont="1" applyBorder="1" applyAlignment="1" applyProtection="1">
      <alignment horizontal="center" vertical="top"/>
      <protection hidden="1"/>
    </xf>
    <xf numFmtId="0" fontId="40" fillId="0" borderId="42" xfId="0" applyFont="1" applyBorder="1" applyAlignment="1" applyProtection="1">
      <alignment horizontal="center" vertical="top"/>
      <protection hidden="1"/>
    </xf>
    <xf numFmtId="0" fontId="40" fillId="0" borderId="43" xfId="0" applyFont="1" applyBorder="1" applyAlignment="1" applyProtection="1">
      <alignment horizontal="center" vertical="top"/>
      <protection hidden="1"/>
    </xf>
    <xf numFmtId="0" fontId="100" fillId="0" borderId="59" xfId="0" applyFont="1" applyBorder="1" applyAlignment="1" applyProtection="1">
      <alignment horizontal="center" vertical="top" wrapText="1"/>
      <protection hidden="1"/>
    </xf>
    <xf numFmtId="0" fontId="100" fillId="0" borderId="55" xfId="0" applyFont="1" applyBorder="1" applyAlignment="1" applyProtection="1">
      <alignment horizontal="center" vertical="top" wrapText="1"/>
      <protection hidden="1"/>
    </xf>
    <xf numFmtId="0" fontId="99" fillId="0" borderId="75" xfId="0" applyFont="1" applyBorder="1" applyAlignment="1" applyProtection="1">
      <alignment horizontal="center" vertical="top" wrapText="1"/>
      <protection hidden="1"/>
    </xf>
    <xf numFmtId="0" fontId="99" fillId="0" borderId="76" xfId="0" applyFont="1" applyBorder="1" applyAlignment="1" applyProtection="1">
      <alignment horizontal="center" vertical="top" wrapText="1"/>
      <protection hidden="1"/>
    </xf>
    <xf numFmtId="49" fontId="75" fillId="50" borderId="32" xfId="0" applyNumberFormat="1" applyFont="1" applyFill="1" applyBorder="1" applyAlignment="1" applyProtection="1">
      <alignment horizontal="center" vertical="center"/>
    </xf>
    <xf numFmtId="0" fontId="60" fillId="0" borderId="0" xfId="356" applyFont="1" applyAlignment="1" applyProtection="1">
      <alignment horizontal="center" vertical="center" shrinkToFit="1"/>
      <protection hidden="1"/>
    </xf>
  </cellXfs>
  <cellStyles count="402">
    <cellStyle name="20% - Accent1 2" xfId="2"/>
    <cellStyle name="20% - Accent1 2 2" xfId="3"/>
    <cellStyle name="20% - Accent1 2 2 2" xfId="4"/>
    <cellStyle name="20% - Accent1 2 2 3" xfId="5"/>
    <cellStyle name="20% - Accent1 2 2 4" xfId="6"/>
    <cellStyle name="20% - Accent1 2 3" xfId="7"/>
    <cellStyle name="20% - Accent1 2 4" xfId="8"/>
    <cellStyle name="20% - Accent1 3" xfId="9"/>
    <cellStyle name="20% - Accent1 4" xfId="10"/>
    <cellStyle name="20% - Accent2 2" xfId="11"/>
    <cellStyle name="20% - Accent2 2 2" xfId="12"/>
    <cellStyle name="20% - Accent2 2 2 2" xfId="13"/>
    <cellStyle name="20% - Accent2 2 2 3" xfId="14"/>
    <cellStyle name="20% - Accent2 2 2 4" xfId="15"/>
    <cellStyle name="20% - Accent2 2 3" xfId="16"/>
    <cellStyle name="20% - Accent2 2 4" xfId="17"/>
    <cellStyle name="20% - Accent2 3" xfId="18"/>
    <cellStyle name="20% - Accent2 4" xfId="19"/>
    <cellStyle name="20% - Accent3 2" xfId="20"/>
    <cellStyle name="20% - Accent3 2 2" xfId="21"/>
    <cellStyle name="20% - Accent3 2 2 2" xfId="22"/>
    <cellStyle name="20% - Accent3 2 2 3" xfId="23"/>
    <cellStyle name="20% - Accent3 2 2 4" xfId="24"/>
    <cellStyle name="20% - Accent3 2 3" xfId="25"/>
    <cellStyle name="20% - Accent3 2 4" xfId="26"/>
    <cellStyle name="20% - Accent3 3" xfId="27"/>
    <cellStyle name="20% - Accent3 4" xfId="28"/>
    <cellStyle name="20% - Accent4 2" xfId="29"/>
    <cellStyle name="20% - Accent4 2 2" xfId="30"/>
    <cellStyle name="20% - Accent4 2 2 2" xfId="31"/>
    <cellStyle name="20% - Accent4 2 2 3" xfId="32"/>
    <cellStyle name="20% - Accent4 2 2 4" xfId="33"/>
    <cellStyle name="20% - Accent4 2 3" xfId="34"/>
    <cellStyle name="20% - Accent4 2 4" xfId="35"/>
    <cellStyle name="20% - Accent4 3" xfId="36"/>
    <cellStyle name="20% - Accent4 4" xfId="37"/>
    <cellStyle name="20% - Accent5 2" xfId="38"/>
    <cellStyle name="20% - Accent5 2 2" xfId="39"/>
    <cellStyle name="20% - Accent5 2 2 2" xfId="40"/>
    <cellStyle name="20% - Accent5 2 2 3" xfId="41"/>
    <cellStyle name="20% - Accent5 2 2 4" xfId="42"/>
    <cellStyle name="20% - Accent5 2 3" xfId="43"/>
    <cellStyle name="20% - Accent5 2 4" xfId="44"/>
    <cellStyle name="20% - Accent5 3" xfId="45"/>
    <cellStyle name="20% - Accent5 4" xfId="46"/>
    <cellStyle name="20% - Accent6 2" xfId="47"/>
    <cellStyle name="20% - Accent6 2 2" xfId="48"/>
    <cellStyle name="20% - Accent6 2 2 2" xfId="49"/>
    <cellStyle name="20% - Accent6 2 2 3" xfId="50"/>
    <cellStyle name="20% - Accent6 2 2 4" xfId="51"/>
    <cellStyle name="20% - Accent6 2 3" xfId="52"/>
    <cellStyle name="20% - Accent6 2 4" xfId="53"/>
    <cellStyle name="20% - Accent6 3" xfId="54"/>
    <cellStyle name="20% - Accent6 4" xfId="55"/>
    <cellStyle name="40% - Accent1 2" xfId="56"/>
    <cellStyle name="40% - Accent1 2 2" xfId="57"/>
    <cellStyle name="40% - Accent1 2 2 2" xfId="58"/>
    <cellStyle name="40% - Accent1 2 2 3" xfId="59"/>
    <cellStyle name="40% - Accent1 2 2 4" xfId="60"/>
    <cellStyle name="40% - Accent1 2 3" xfId="61"/>
    <cellStyle name="40% - Accent1 2 4" xfId="62"/>
    <cellStyle name="40% - Accent1 3" xfId="63"/>
    <cellStyle name="40% - Accent1 4" xfId="64"/>
    <cellStyle name="40% - Accent2 2" xfId="65"/>
    <cellStyle name="40% - Accent2 2 2" xfId="66"/>
    <cellStyle name="40% - Accent2 2 2 2" xfId="67"/>
    <cellStyle name="40% - Accent2 2 2 3" xfId="68"/>
    <cellStyle name="40% - Accent2 2 2 4" xfId="69"/>
    <cellStyle name="40% - Accent2 2 3" xfId="70"/>
    <cellStyle name="40% - Accent2 2 4" xfId="71"/>
    <cellStyle name="40% - Accent2 3" xfId="72"/>
    <cellStyle name="40% - Accent2 4" xfId="73"/>
    <cellStyle name="40% - Accent3 2" xfId="74"/>
    <cellStyle name="40% - Accent3 2 2" xfId="75"/>
    <cellStyle name="40% - Accent3 2 2 2" xfId="76"/>
    <cellStyle name="40% - Accent3 2 2 3" xfId="77"/>
    <cellStyle name="40% - Accent3 2 2 4" xfId="78"/>
    <cellStyle name="40% - Accent3 2 3" xfId="79"/>
    <cellStyle name="40% - Accent3 2 4" xfId="80"/>
    <cellStyle name="40% - Accent3 3" xfId="81"/>
    <cellStyle name="40% - Accent3 4" xfId="82"/>
    <cellStyle name="40% - Accent4 2" xfId="83"/>
    <cellStyle name="40% - Accent4 2 2" xfId="84"/>
    <cellStyle name="40% - Accent4 2 2 2" xfId="85"/>
    <cellStyle name="40% - Accent4 2 2 3" xfId="86"/>
    <cellStyle name="40% - Accent4 2 2 4" xfId="87"/>
    <cellStyle name="40% - Accent4 2 3" xfId="88"/>
    <cellStyle name="40% - Accent4 2 4" xfId="89"/>
    <cellStyle name="40% - Accent4 3" xfId="90"/>
    <cellStyle name="40% - Accent4 4" xfId="91"/>
    <cellStyle name="40% - Accent5 2" xfId="92"/>
    <cellStyle name="40% - Accent5 2 2" xfId="93"/>
    <cellStyle name="40% - Accent5 2 2 2" xfId="94"/>
    <cellStyle name="40% - Accent5 2 2 3" xfId="95"/>
    <cellStyle name="40% - Accent5 2 2 4" xfId="96"/>
    <cellStyle name="40% - Accent5 2 3" xfId="97"/>
    <cellStyle name="40% - Accent5 2 4" xfId="98"/>
    <cellStyle name="40% - Accent5 3" xfId="99"/>
    <cellStyle name="40% - Accent5 4" xfId="100"/>
    <cellStyle name="40% - Accent6 2" xfId="101"/>
    <cellStyle name="40% - Accent6 2 2" xfId="102"/>
    <cellStyle name="40% - Accent6 2 2 2" xfId="103"/>
    <cellStyle name="40% - Accent6 2 2 3" xfId="104"/>
    <cellStyle name="40% - Accent6 2 2 4" xfId="105"/>
    <cellStyle name="40% - Accent6 2 3" xfId="106"/>
    <cellStyle name="40% - Accent6 2 4" xfId="107"/>
    <cellStyle name="40% - Accent6 3" xfId="108"/>
    <cellStyle name="40% - Accent6 4" xfId="109"/>
    <cellStyle name="60% - Accent1 2" xfId="110"/>
    <cellStyle name="60% - Accent1 2 2" xfId="111"/>
    <cellStyle name="60% - Accent1 2 2 2" xfId="112"/>
    <cellStyle name="60% - Accent1 2 2 3" xfId="113"/>
    <cellStyle name="60% - Accent1 2 2 4" xfId="114"/>
    <cellStyle name="60% - Accent1 2 3" xfId="115"/>
    <cellStyle name="60% - Accent1 2 4" xfId="116"/>
    <cellStyle name="60% - Accent1 3" xfId="117"/>
    <cellStyle name="60% - Accent1 4" xfId="118"/>
    <cellStyle name="60% - Accent2 2" xfId="119"/>
    <cellStyle name="60% - Accent2 2 2" xfId="120"/>
    <cellStyle name="60% - Accent2 2 2 2" xfId="121"/>
    <cellStyle name="60% - Accent2 2 2 3" xfId="122"/>
    <cellStyle name="60% - Accent2 2 2 4" xfId="123"/>
    <cellStyle name="60% - Accent2 2 3" xfId="124"/>
    <cellStyle name="60% - Accent2 2 4" xfId="125"/>
    <cellStyle name="60% - Accent2 3" xfId="126"/>
    <cellStyle name="60% - Accent2 4" xfId="127"/>
    <cellStyle name="60% - Accent3 2" xfId="128"/>
    <cellStyle name="60% - Accent3 2 2" xfId="129"/>
    <cellStyle name="60% - Accent3 2 2 2" xfId="130"/>
    <cellStyle name="60% - Accent3 2 2 3" xfId="131"/>
    <cellStyle name="60% - Accent3 2 2 4" xfId="132"/>
    <cellStyle name="60% - Accent3 2 3" xfId="133"/>
    <cellStyle name="60% - Accent3 2 4" xfId="134"/>
    <cellStyle name="60% - Accent3 3" xfId="135"/>
    <cellStyle name="60% - Accent3 4" xfId="136"/>
    <cellStyle name="60% - Accent4 2" xfId="137"/>
    <cellStyle name="60% - Accent4 2 2" xfId="138"/>
    <cellStyle name="60% - Accent4 2 2 2" xfId="139"/>
    <cellStyle name="60% - Accent4 2 2 3" xfId="140"/>
    <cellStyle name="60% - Accent4 2 2 4" xfId="141"/>
    <cellStyle name="60% - Accent4 2 3" xfId="142"/>
    <cellStyle name="60% - Accent4 2 4" xfId="143"/>
    <cellStyle name="60% - Accent4 3" xfId="144"/>
    <cellStyle name="60% - Accent4 4" xfId="145"/>
    <cellStyle name="60% - Accent5 2" xfId="146"/>
    <cellStyle name="60% - Accent5 2 2" xfId="147"/>
    <cellStyle name="60% - Accent5 2 2 2" xfId="148"/>
    <cellStyle name="60% - Accent5 2 2 3" xfId="149"/>
    <cellStyle name="60% - Accent5 2 2 4" xfId="150"/>
    <cellStyle name="60% - Accent5 2 3" xfId="151"/>
    <cellStyle name="60% - Accent5 2 4" xfId="152"/>
    <cellStyle name="60% - Accent5 3" xfId="153"/>
    <cellStyle name="60% - Accent5 4" xfId="154"/>
    <cellStyle name="60% - Accent6 2" xfId="155"/>
    <cellStyle name="60% - Accent6 2 2" xfId="156"/>
    <cellStyle name="60% - Accent6 2 2 2" xfId="157"/>
    <cellStyle name="60% - Accent6 2 2 3" xfId="158"/>
    <cellStyle name="60% - Accent6 2 2 4" xfId="159"/>
    <cellStyle name="60% - Accent6 2 3" xfId="160"/>
    <cellStyle name="60% - Accent6 2 4" xfId="161"/>
    <cellStyle name="60% - Accent6 3" xfId="162"/>
    <cellStyle name="60% - Accent6 4" xfId="163"/>
    <cellStyle name="Accent1 2" xfId="164"/>
    <cellStyle name="Accent1 2 2" xfId="165"/>
    <cellStyle name="Accent1 2 2 2" xfId="166"/>
    <cellStyle name="Accent1 2 2 3" xfId="167"/>
    <cellStyle name="Accent1 2 2 4" xfId="168"/>
    <cellStyle name="Accent1 2 3" xfId="169"/>
    <cellStyle name="Accent1 2 4" xfId="170"/>
    <cellStyle name="Accent1 3" xfId="171"/>
    <cellStyle name="Accent1 4" xfId="172"/>
    <cellStyle name="Accent2 2" xfId="173"/>
    <cellStyle name="Accent2 2 2" xfId="174"/>
    <cellStyle name="Accent2 2 2 2" xfId="175"/>
    <cellStyle name="Accent2 2 2 3" xfId="176"/>
    <cellStyle name="Accent2 2 2 4" xfId="177"/>
    <cellStyle name="Accent2 2 3" xfId="178"/>
    <cellStyle name="Accent2 2 4" xfId="179"/>
    <cellStyle name="Accent2 3" xfId="180"/>
    <cellStyle name="Accent2 4" xfId="181"/>
    <cellStyle name="Accent3 2" xfId="182"/>
    <cellStyle name="Accent3 2 2" xfId="183"/>
    <cellStyle name="Accent3 2 2 2" xfId="184"/>
    <cellStyle name="Accent3 2 2 3" xfId="185"/>
    <cellStyle name="Accent3 2 2 4" xfId="186"/>
    <cellStyle name="Accent3 2 3" xfId="187"/>
    <cellStyle name="Accent3 2 4" xfId="188"/>
    <cellStyle name="Accent3 3" xfId="189"/>
    <cellStyle name="Accent3 4" xfId="190"/>
    <cellStyle name="Accent4 2" xfId="191"/>
    <cellStyle name="Accent4 2 2" xfId="192"/>
    <cellStyle name="Accent4 2 2 2" xfId="193"/>
    <cellStyle name="Accent4 2 2 3" xfId="194"/>
    <cellStyle name="Accent4 2 2 4" xfId="195"/>
    <cellStyle name="Accent4 2 3" xfId="196"/>
    <cellStyle name="Accent4 2 4" xfId="197"/>
    <cellStyle name="Accent4 3" xfId="198"/>
    <cellStyle name="Accent4 4" xfId="199"/>
    <cellStyle name="Accent5 2" xfId="200"/>
    <cellStyle name="Accent5 2 2" xfId="201"/>
    <cellStyle name="Accent5 2 2 2" xfId="202"/>
    <cellStyle name="Accent5 2 2 3" xfId="203"/>
    <cellStyle name="Accent5 2 2 4" xfId="204"/>
    <cellStyle name="Accent5 2 3" xfId="205"/>
    <cellStyle name="Accent5 2 4" xfId="206"/>
    <cellStyle name="Accent5 3" xfId="207"/>
    <cellStyle name="Accent5 4" xfId="208"/>
    <cellStyle name="Accent6 2" xfId="209"/>
    <cellStyle name="Accent6 2 2" xfId="210"/>
    <cellStyle name="Accent6 2 2 2" xfId="211"/>
    <cellStyle name="Accent6 2 2 3" xfId="212"/>
    <cellStyle name="Accent6 2 2 4" xfId="213"/>
    <cellStyle name="Accent6 2 3" xfId="214"/>
    <cellStyle name="Accent6 2 4" xfId="215"/>
    <cellStyle name="Accent6 3" xfId="216"/>
    <cellStyle name="Accent6 4" xfId="217"/>
    <cellStyle name="Bad 2" xfId="218"/>
    <cellStyle name="Bad 2 2" xfId="219"/>
    <cellStyle name="Bad 2 2 2" xfId="220"/>
    <cellStyle name="Bad 2 2 3" xfId="221"/>
    <cellStyle name="Bad 2 2 4" xfId="222"/>
    <cellStyle name="Bad 2 3" xfId="223"/>
    <cellStyle name="Bad 2 4" xfId="224"/>
    <cellStyle name="Bad 3" xfId="225"/>
    <cellStyle name="Bad 4" xfId="226"/>
    <cellStyle name="Calculation 2" xfId="227"/>
    <cellStyle name="Calculation 2 2" xfId="228"/>
    <cellStyle name="Calculation 2 2 2" xfId="229"/>
    <cellStyle name="Calculation 2 2 3" xfId="230"/>
    <cellStyle name="Calculation 2 2 4" xfId="231"/>
    <cellStyle name="Calculation 2 3" xfId="232"/>
    <cellStyle name="Calculation 2 4" xfId="233"/>
    <cellStyle name="Calculation 3" xfId="234"/>
    <cellStyle name="Calculation 4" xfId="235"/>
    <cellStyle name="Check Cell 2" xfId="236"/>
    <cellStyle name="Check Cell 2 2" xfId="237"/>
    <cellStyle name="Check Cell 2 2 2" xfId="238"/>
    <cellStyle name="Check Cell 2 2 3" xfId="239"/>
    <cellStyle name="Check Cell 2 2 4" xfId="240"/>
    <cellStyle name="Check Cell 2 3" xfId="241"/>
    <cellStyle name="Check Cell 2 4" xfId="242"/>
    <cellStyle name="Check Cell 3" xfId="243"/>
    <cellStyle name="Check Cell 4" xfId="244"/>
    <cellStyle name="Comma 2" xfId="245"/>
    <cellStyle name="Explanatory Text 2" xfId="246"/>
    <cellStyle name="Explanatory Text 2 2" xfId="247"/>
    <cellStyle name="Explanatory Text 2 2 2" xfId="248"/>
    <cellStyle name="Explanatory Text 2 2 3" xfId="249"/>
    <cellStyle name="Explanatory Text 2 2 4" xfId="250"/>
    <cellStyle name="Explanatory Text 2 3" xfId="251"/>
    <cellStyle name="Explanatory Text 2 4" xfId="252"/>
    <cellStyle name="Explanatory Text 3" xfId="253"/>
    <cellStyle name="Explanatory Text 4" xfId="254"/>
    <cellStyle name="Good 2" xfId="255"/>
    <cellStyle name="Good 2 2" xfId="256"/>
    <cellStyle name="Good 2 2 2" xfId="257"/>
    <cellStyle name="Good 2 2 3" xfId="258"/>
    <cellStyle name="Good 2 2 4" xfId="259"/>
    <cellStyle name="Good 2 3" xfId="260"/>
    <cellStyle name="Good 2 4" xfId="261"/>
    <cellStyle name="Good 3" xfId="262"/>
    <cellStyle name="Good 4" xfId="263"/>
    <cellStyle name="Heading 1 2" xfId="264"/>
    <cellStyle name="Heading 1 2 2" xfId="265"/>
    <cellStyle name="Heading 1 2 2 2" xfId="266"/>
    <cellStyle name="Heading 1 2 2 3" xfId="267"/>
    <cellStyle name="Heading 1 2 2 4" xfId="268"/>
    <cellStyle name="Heading 1 2 3" xfId="269"/>
    <cellStyle name="Heading 1 2 4" xfId="270"/>
    <cellStyle name="Heading 1 3" xfId="271"/>
    <cellStyle name="Heading 1 4" xfId="272"/>
    <cellStyle name="Heading 2 2" xfId="273"/>
    <cellStyle name="Heading 2 2 2" xfId="274"/>
    <cellStyle name="Heading 2 2 2 2" xfId="275"/>
    <cellStyle name="Heading 2 2 2 3" xfId="276"/>
    <cellStyle name="Heading 2 2 2 4" xfId="277"/>
    <cellStyle name="Heading 2 2 3" xfId="278"/>
    <cellStyle name="Heading 2 2 4" xfId="279"/>
    <cellStyle name="Heading 2 3" xfId="280"/>
    <cellStyle name="Heading 2 4" xfId="281"/>
    <cellStyle name="Heading 3 2" xfId="282"/>
    <cellStyle name="Heading 3 2 2" xfId="283"/>
    <cellStyle name="Heading 3 2 2 2" xfId="284"/>
    <cellStyle name="Heading 3 2 2 3" xfId="285"/>
    <cellStyle name="Heading 3 2 2 4" xfId="286"/>
    <cellStyle name="Heading 3 2 3" xfId="287"/>
    <cellStyle name="Heading 3 2 4" xfId="288"/>
    <cellStyle name="Heading 3 3" xfId="289"/>
    <cellStyle name="Heading 3 4" xfId="290"/>
    <cellStyle name="Heading 4 2" xfId="291"/>
    <cellStyle name="Heading 4 2 2" xfId="292"/>
    <cellStyle name="Heading 4 2 2 2" xfId="293"/>
    <cellStyle name="Heading 4 2 2 3" xfId="294"/>
    <cellStyle name="Heading 4 2 2 4" xfId="295"/>
    <cellStyle name="Heading 4 2 3" xfId="296"/>
    <cellStyle name="Heading 4 2 4" xfId="297"/>
    <cellStyle name="Heading 4 3" xfId="298"/>
    <cellStyle name="Heading 4 4" xfId="299"/>
    <cellStyle name="Hyperlink" xfId="401" builtinId="8"/>
    <cellStyle name="Input 2" xfId="300"/>
    <cellStyle name="Input 2 2" xfId="301"/>
    <cellStyle name="Input 2 2 2" xfId="302"/>
    <cellStyle name="Input 2 2 3" xfId="303"/>
    <cellStyle name="Input 2 2 4" xfId="304"/>
    <cellStyle name="Input 2 3" xfId="305"/>
    <cellStyle name="Input 2 4" xfId="306"/>
    <cellStyle name="Input 3" xfId="307"/>
    <cellStyle name="Input 4" xfId="308"/>
    <cellStyle name="Linked Cell 2" xfId="309"/>
    <cellStyle name="Linked Cell 2 2" xfId="310"/>
    <cellStyle name="Linked Cell 2 2 2" xfId="311"/>
    <cellStyle name="Linked Cell 2 2 3" xfId="312"/>
    <cellStyle name="Linked Cell 2 2 4" xfId="313"/>
    <cellStyle name="Linked Cell 2 3" xfId="314"/>
    <cellStyle name="Linked Cell 2 4" xfId="315"/>
    <cellStyle name="Linked Cell 3" xfId="316"/>
    <cellStyle name="Linked Cell 4" xfId="317"/>
    <cellStyle name="Neutral 2" xfId="318"/>
    <cellStyle name="Neutral 2 2" xfId="319"/>
    <cellStyle name="Neutral 2 2 2" xfId="320"/>
    <cellStyle name="Neutral 2 2 3" xfId="321"/>
    <cellStyle name="Neutral 2 2 4" xfId="322"/>
    <cellStyle name="Neutral 2 3" xfId="323"/>
    <cellStyle name="Neutral 2 4" xfId="324"/>
    <cellStyle name="Neutral 3" xfId="325"/>
    <cellStyle name="Neutral 4" xfId="326"/>
    <cellStyle name="Normal" xfId="0" builtinId="0"/>
    <cellStyle name="Normal 10" xfId="400"/>
    <cellStyle name="Normal 2" xfId="327"/>
    <cellStyle name="Normal 2 2" xfId="328"/>
    <cellStyle name="Normal 2 3" xfId="329"/>
    <cellStyle name="Normal 2 4" xfId="330"/>
    <cellStyle name="Normal 2 5" xfId="331"/>
    <cellStyle name="Normal 2 6" xfId="332"/>
    <cellStyle name="Normal 2 6 2" xfId="333"/>
    <cellStyle name="Normal 2 6 3" xfId="334"/>
    <cellStyle name="Normal 2 6 4" xfId="335"/>
    <cellStyle name="Normal 2 6 5" xfId="336"/>
    <cellStyle name="Normal 2 7" xfId="337"/>
    <cellStyle name="Normal 2 8" xfId="338"/>
    <cellStyle name="Normal 3" xfId="339"/>
    <cellStyle name="Normal 3 2" xfId="340"/>
    <cellStyle name="Normal 3 2 2" xfId="341"/>
    <cellStyle name="Normal 3 2 3" xfId="342"/>
    <cellStyle name="Normal 3 2 4" xfId="343"/>
    <cellStyle name="Normal 3 3" xfId="344"/>
    <cellStyle name="Normal 3 4" xfId="345"/>
    <cellStyle name="Normal 3 5" xfId="346"/>
    <cellStyle name="Normal 3 6" xfId="347"/>
    <cellStyle name="Normal 3_AAS II PROGRAM" xfId="348"/>
    <cellStyle name="Normal 4" xfId="349"/>
    <cellStyle name="Normal 4 2" xfId="350"/>
    <cellStyle name="Normal 5" xfId="351"/>
    <cellStyle name="Normal 5 2" xfId="352"/>
    <cellStyle name="Normal 5 2 2" xfId="353"/>
    <cellStyle name="Normal 5 2 3" xfId="354"/>
    <cellStyle name="Normal 5 2 4" xfId="355"/>
    <cellStyle name="Normal 6" xfId="356"/>
    <cellStyle name="Normal 7" xfId="357"/>
    <cellStyle name="Normal 8" xfId="1"/>
    <cellStyle name="Normal 9" xfId="399"/>
    <cellStyle name="Note 2" xfId="358"/>
    <cellStyle name="Note 2 2" xfId="359"/>
    <cellStyle name="Note 2 2 2" xfId="360"/>
    <cellStyle name="Note 2 2 3" xfId="361"/>
    <cellStyle name="Note 2 2 4" xfId="362"/>
    <cellStyle name="Note 2 3" xfId="363"/>
    <cellStyle name="Note 2 4" xfId="364"/>
    <cellStyle name="Note 3" xfId="365"/>
    <cellStyle name="Note 4" xfId="366"/>
    <cellStyle name="Output 2" xfId="367"/>
    <cellStyle name="Output 2 2" xfId="368"/>
    <cellStyle name="Output 2 2 2" xfId="369"/>
    <cellStyle name="Output 2 2 3" xfId="370"/>
    <cellStyle name="Output 2 2 4" xfId="371"/>
    <cellStyle name="Output 2 3" xfId="372"/>
    <cellStyle name="Output 2 4" xfId="373"/>
    <cellStyle name="Output 3" xfId="374"/>
    <cellStyle name="Output 4" xfId="375"/>
    <cellStyle name="Style 1" xfId="376"/>
    <cellStyle name="Title 2" xfId="377"/>
    <cellStyle name="Title 2 2" xfId="378"/>
    <cellStyle name="Title 3" xfId="379"/>
    <cellStyle name="Title 4" xfId="380"/>
    <cellStyle name="Total 2" xfId="381"/>
    <cellStyle name="Total 2 2" xfId="382"/>
    <cellStyle name="Total 2 2 2" xfId="383"/>
    <cellStyle name="Total 2 2 3" xfId="384"/>
    <cellStyle name="Total 2 2 4" xfId="385"/>
    <cellStyle name="Total 2 3" xfId="386"/>
    <cellStyle name="Total 2 4" xfId="387"/>
    <cellStyle name="Total 3" xfId="388"/>
    <cellStyle name="Total 4" xfId="389"/>
    <cellStyle name="Warning Text 2" xfId="390"/>
    <cellStyle name="Warning Text 2 2" xfId="391"/>
    <cellStyle name="Warning Text 2 2 2" xfId="392"/>
    <cellStyle name="Warning Text 2 2 3" xfId="393"/>
    <cellStyle name="Warning Text 2 2 4" xfId="394"/>
    <cellStyle name="Warning Text 2 3" xfId="395"/>
    <cellStyle name="Warning Text 2 4" xfId="396"/>
    <cellStyle name="Warning Text 3" xfId="397"/>
    <cellStyle name="Warning Text 4" xfId="398"/>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9" tint="0.59996337778862885"/>
      </font>
    </dxf>
    <dxf>
      <font>
        <color theme="6" tint="0.399945066682943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apfsa.net/" TargetMode="External"/><Relationship Id="rId3" Type="http://schemas.openxmlformats.org/officeDocument/2006/relationships/hyperlink" Target="#Calculation!A1"/><Relationship Id="rId7" Type="http://schemas.openxmlformats.org/officeDocument/2006/relationships/hyperlink" Target="#'Proceedings (Insurance)'!A1"/><Relationship Id="rId2" Type="http://schemas.openxmlformats.org/officeDocument/2006/relationships/hyperlink" Target="#Proceedings!A1"/><Relationship Id="rId1" Type="http://schemas.openxmlformats.org/officeDocument/2006/relationships/image" Target="../media/image1.png"/><Relationship Id="rId6" Type="http://schemas.openxmlformats.org/officeDocument/2006/relationships/hyperlink" Target="#'APTC Form 40-(P)back page'!A1"/><Relationship Id="rId5" Type="http://schemas.openxmlformats.org/officeDocument/2006/relationships/hyperlink" Target="#'APTC Form 40-(P)'!A1"/><Relationship Id="rId4" Type="http://schemas.openxmlformats.org/officeDocument/2006/relationships/hyperlink" Target="#'Annexure-c'!A1"/></Relationships>
</file>

<file path=xl/drawings/_rels/drawing10.xml.rels><?xml version="1.0" encoding="UTF-8" standalone="yes"?>
<Relationships xmlns="http://schemas.openxmlformats.org/package/2006/relationships"><Relationship Id="rId1" Type="http://schemas.openxmlformats.org/officeDocument/2006/relationships/hyperlink" Target="#Data!A1"/></Relationships>
</file>

<file path=xl/drawings/_rels/drawing2.xml.rels><?xml version="1.0" encoding="UTF-8" standalone="yes"?>
<Relationships xmlns="http://schemas.openxmlformats.org/package/2006/relationships"><Relationship Id="rId1" Type="http://schemas.openxmlformats.org/officeDocument/2006/relationships/hyperlink" Target="#Data!A1"/></Relationships>
</file>

<file path=xl/drawings/_rels/drawing3.xml.rels><?xml version="1.0" encoding="UTF-8" standalone="yes"?>
<Relationships xmlns="http://schemas.openxmlformats.org/package/2006/relationships"><Relationship Id="rId1" Type="http://schemas.openxmlformats.org/officeDocument/2006/relationships/hyperlink" Target="#Data!A1"/></Relationships>
</file>

<file path=xl/drawings/_rels/drawing4.xml.rels><?xml version="1.0" encoding="UTF-8" standalone="yes"?>
<Relationships xmlns="http://schemas.openxmlformats.org/package/2006/relationships"><Relationship Id="rId1" Type="http://schemas.openxmlformats.org/officeDocument/2006/relationships/hyperlink" Target="#Data!A1"/></Relationships>
</file>

<file path=xl/drawings/_rels/drawing5.xml.rels><?xml version="1.0" encoding="UTF-8" standalone="yes"?>
<Relationships xmlns="http://schemas.openxmlformats.org/package/2006/relationships"><Relationship Id="rId1" Type="http://schemas.openxmlformats.org/officeDocument/2006/relationships/hyperlink" Target="#Data!A1"/></Relationships>
</file>

<file path=xl/drawings/_rels/drawing6.xml.rels><?xml version="1.0" encoding="UTF-8" standalone="yes"?>
<Relationships xmlns="http://schemas.openxmlformats.org/package/2006/relationships"><Relationship Id="rId1" Type="http://schemas.openxmlformats.org/officeDocument/2006/relationships/hyperlink" Target="#Data!A1"/></Relationships>
</file>

<file path=xl/drawings/_rels/drawing7.xml.rels><?xml version="1.0" encoding="UTF-8" standalone="yes"?>
<Relationships xmlns="http://schemas.openxmlformats.org/package/2006/relationships"><Relationship Id="rId1" Type="http://schemas.openxmlformats.org/officeDocument/2006/relationships/hyperlink" Target="#Data!A1"/></Relationships>
</file>

<file path=xl/drawings/_rels/drawing8.xml.rels><?xml version="1.0" encoding="UTF-8" standalone="yes"?>
<Relationships xmlns="http://schemas.openxmlformats.org/package/2006/relationships"><Relationship Id="rId1" Type="http://schemas.openxmlformats.org/officeDocument/2006/relationships/hyperlink" Target="#Data!A1"/></Relationships>
</file>

<file path=xl/drawings/_rels/drawing9.xml.rels><?xml version="1.0" encoding="UTF-8" standalone="yes"?>
<Relationships xmlns="http://schemas.openxmlformats.org/package/2006/relationships"><Relationship Id="rId1" Type="http://schemas.openxmlformats.org/officeDocument/2006/relationships/hyperlink" Target="#Dat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66674</xdr:colOff>
      <xdr:row>0</xdr:row>
      <xdr:rowOff>142876</xdr:rowOff>
    </xdr:from>
    <xdr:to>
      <xdr:col>5</xdr:col>
      <xdr:colOff>1914525</xdr:colOff>
      <xdr:row>2</xdr:row>
      <xdr:rowOff>10632</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266699" y="142876"/>
          <a:ext cx="6743701" cy="867881"/>
          <a:chOff x="243524" y="238125"/>
          <a:chExt cx="6262052" cy="937037"/>
        </a:xfrm>
      </xdr:grpSpPr>
      <xdr:sp macro="" textlink="">
        <xdr:nvSpPr>
          <xdr:cNvPr id="2" name="Rectangle 1">
            <a:extLst>
              <a:ext uri="{FF2B5EF4-FFF2-40B4-BE49-F238E27FC236}">
                <a16:creationId xmlns:a16="http://schemas.microsoft.com/office/drawing/2014/main" xmlns="" id="{00000000-0008-0000-0000-000002000000}"/>
              </a:ext>
            </a:extLst>
          </xdr:cNvPr>
          <xdr:cNvSpPr/>
        </xdr:nvSpPr>
        <xdr:spPr>
          <a:xfrm>
            <a:off x="243524" y="238125"/>
            <a:ext cx="6262052" cy="752475"/>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sz="3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GIS Final Payment Software</a:t>
            </a:r>
          </a:p>
        </xdr:txBody>
      </xdr:sp>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1432818" y="737423"/>
            <a:ext cx="4013032" cy="437739"/>
          </a:xfrm>
          <a:prstGeom prst="rect">
            <a:avLst/>
          </a:prstGeom>
          <a:noFill/>
        </xdr:spPr>
        <xdr:txBody>
          <a:bodyPr wrap="none" lIns="91440" tIns="45720" rIns="91440" bIns="45720">
            <a:spAutoFit/>
          </a:bodyPr>
          <a:lstStyle/>
          <a:p>
            <a:pPr algn="ctr"/>
            <a:r>
              <a:rPr lang="en-US" sz="16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a:t>
            </a:r>
            <a:r>
              <a:rPr lang="en-U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for the period 1-1-2016 to 30-06-2024</a:t>
            </a:r>
            <a:r>
              <a:rPr lang="en-US" sz="16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a:t>
            </a:r>
          </a:p>
        </xdr:txBody>
      </xdr:sp>
    </xdr:grpSp>
    <xdr:clientData/>
  </xdr:twoCellAnchor>
  <xdr:twoCellAnchor editAs="oneCell">
    <xdr:from>
      <xdr:col>1</xdr:col>
      <xdr:colOff>76201</xdr:colOff>
      <xdr:row>1</xdr:row>
      <xdr:rowOff>2</xdr:rowOff>
    </xdr:from>
    <xdr:to>
      <xdr:col>1</xdr:col>
      <xdr:colOff>834905</xdr:colOff>
      <xdr:row>2</xdr:row>
      <xdr:rowOff>9526</xdr:rowOff>
    </xdr:to>
    <xdr:pic>
      <xdr:nvPicPr>
        <xdr:cNvPr id="5" name="Picture 15" descr="Logo-Amaravathi.pn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276226" y="200027"/>
          <a:ext cx="758704" cy="809624"/>
        </a:xfrm>
        <a:prstGeom prst="rect">
          <a:avLst/>
        </a:prstGeom>
        <a:noFill/>
        <a:ln w="9525">
          <a:noFill/>
          <a:miter lim="800000"/>
          <a:headEnd/>
          <a:tailEnd/>
        </a:ln>
      </xdr:spPr>
    </xdr:pic>
    <xdr:clientData/>
  </xdr:twoCellAnchor>
  <xdr:twoCellAnchor editAs="oneCell">
    <xdr:from>
      <xdr:col>5</xdr:col>
      <xdr:colOff>1114426</xdr:colOff>
      <xdr:row>0</xdr:row>
      <xdr:rowOff>190502</xdr:rowOff>
    </xdr:from>
    <xdr:to>
      <xdr:col>5</xdr:col>
      <xdr:colOff>1873130</xdr:colOff>
      <xdr:row>2</xdr:row>
      <xdr:rowOff>1</xdr:rowOff>
    </xdr:to>
    <xdr:pic>
      <xdr:nvPicPr>
        <xdr:cNvPr id="6" name="Picture 15" descr="Logo-Amaravathi.png">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6210301" y="190502"/>
          <a:ext cx="758704" cy="809624"/>
        </a:xfrm>
        <a:prstGeom prst="rect">
          <a:avLst/>
        </a:prstGeom>
        <a:noFill/>
        <a:ln w="9525">
          <a:noFill/>
          <a:miter lim="800000"/>
          <a:headEnd/>
          <a:tailEnd/>
        </a:ln>
      </xdr:spPr>
    </xdr:pic>
    <xdr:clientData/>
  </xdr:twoCellAnchor>
  <xdr:twoCellAnchor>
    <xdr:from>
      <xdr:col>7</xdr:col>
      <xdr:colOff>1</xdr:colOff>
      <xdr:row>4</xdr:row>
      <xdr:rowOff>0</xdr:rowOff>
    </xdr:from>
    <xdr:to>
      <xdr:col>8</xdr:col>
      <xdr:colOff>9526</xdr:colOff>
      <xdr:row>5</xdr:row>
      <xdr:rowOff>0</xdr:rowOff>
    </xdr:to>
    <xdr:sp macro="[1]!RoundedRectangle1_Click" textlink="">
      <xdr:nvSpPr>
        <xdr:cNvPr id="7" name="Rounded Rectangle 6">
          <a:hlinkClick xmlns:r="http://schemas.openxmlformats.org/officeDocument/2006/relationships" r:id="rId2" tooltip="Proceedings for GIS final payment Bill"/>
          <a:extLst>
            <a:ext uri="{FF2B5EF4-FFF2-40B4-BE49-F238E27FC236}">
              <a16:creationId xmlns:a16="http://schemas.microsoft.com/office/drawing/2014/main" xmlns="" id="{00000000-0008-0000-0000-000007000000}"/>
            </a:ext>
          </a:extLst>
        </xdr:cNvPr>
        <xdr:cNvSpPr/>
      </xdr:nvSpPr>
      <xdr:spPr>
        <a:xfrm>
          <a:off x="7258051" y="1609725"/>
          <a:ext cx="1676400" cy="3048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ysClr val="windowText" lastClr="000000"/>
              </a:solidFill>
            </a:rPr>
            <a:t>Proceedings</a:t>
          </a:r>
        </a:p>
      </xdr:txBody>
    </xdr:sp>
    <xdr:clientData/>
  </xdr:twoCellAnchor>
  <xdr:twoCellAnchor>
    <xdr:from>
      <xdr:col>7</xdr:col>
      <xdr:colOff>0</xdr:colOff>
      <xdr:row>5</xdr:row>
      <xdr:rowOff>95250</xdr:rowOff>
    </xdr:from>
    <xdr:to>
      <xdr:col>7</xdr:col>
      <xdr:colOff>1657350</xdr:colOff>
      <xdr:row>6</xdr:row>
      <xdr:rowOff>104775</xdr:rowOff>
    </xdr:to>
    <xdr:sp macro="" textlink="">
      <xdr:nvSpPr>
        <xdr:cNvPr id="8" name="Rounded Rectangle 7">
          <a:hlinkClick xmlns:r="http://schemas.openxmlformats.org/officeDocument/2006/relationships" r:id="rId3" tooltip="Calculation Sheet for GIS final payment Bill"/>
          <a:extLst>
            <a:ext uri="{FF2B5EF4-FFF2-40B4-BE49-F238E27FC236}">
              <a16:creationId xmlns:a16="http://schemas.microsoft.com/office/drawing/2014/main" xmlns="" id="{00000000-0008-0000-0000-000008000000}"/>
            </a:ext>
          </a:extLst>
        </xdr:cNvPr>
        <xdr:cNvSpPr/>
      </xdr:nvSpPr>
      <xdr:spPr>
        <a:xfrm>
          <a:off x="7258050" y="2009775"/>
          <a:ext cx="1657350"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ysClr val="windowText" lastClr="000000"/>
              </a:solidFill>
            </a:rPr>
            <a:t>Calculation</a:t>
          </a:r>
          <a:r>
            <a:rPr lang="en-US" sz="1200" b="1">
              <a:solidFill>
                <a:srgbClr val="FFC000"/>
              </a:solidFill>
            </a:rPr>
            <a:t> </a:t>
          </a:r>
          <a:r>
            <a:rPr lang="en-US" sz="1200" b="1">
              <a:solidFill>
                <a:sysClr val="windowText" lastClr="000000"/>
              </a:solidFill>
            </a:rPr>
            <a:t>Sheet</a:t>
          </a:r>
        </a:p>
      </xdr:txBody>
    </xdr:sp>
    <xdr:clientData/>
  </xdr:twoCellAnchor>
  <xdr:twoCellAnchor>
    <xdr:from>
      <xdr:col>7</xdr:col>
      <xdr:colOff>0</xdr:colOff>
      <xdr:row>6</xdr:row>
      <xdr:rowOff>200025</xdr:rowOff>
    </xdr:from>
    <xdr:to>
      <xdr:col>8</xdr:col>
      <xdr:colOff>0</xdr:colOff>
      <xdr:row>7</xdr:row>
      <xdr:rowOff>209550</xdr:rowOff>
    </xdr:to>
    <xdr:sp macro="" textlink="">
      <xdr:nvSpPr>
        <xdr:cNvPr id="9" name="Rounded Rectangle 8">
          <a:hlinkClick xmlns:r="http://schemas.openxmlformats.org/officeDocument/2006/relationships" r:id="rId4" tooltip="Annexure - C for GIS final payment Bill"/>
          <a:extLst>
            <a:ext uri="{FF2B5EF4-FFF2-40B4-BE49-F238E27FC236}">
              <a16:creationId xmlns:a16="http://schemas.microsoft.com/office/drawing/2014/main" xmlns="" id="{00000000-0008-0000-0000-000009000000}"/>
            </a:ext>
          </a:extLst>
        </xdr:cNvPr>
        <xdr:cNvSpPr/>
      </xdr:nvSpPr>
      <xdr:spPr>
        <a:xfrm>
          <a:off x="7258050" y="2419350"/>
          <a:ext cx="1666875"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ysClr val="windowText" lastClr="000000"/>
              </a:solidFill>
            </a:rPr>
            <a:t>Annexure-C</a:t>
          </a:r>
          <a:endParaRPr lang="en-US" sz="1100" b="1">
            <a:solidFill>
              <a:sysClr val="windowText" lastClr="000000"/>
            </a:solidFill>
          </a:endParaRPr>
        </a:p>
      </xdr:txBody>
    </xdr:sp>
    <xdr:clientData/>
  </xdr:twoCellAnchor>
  <xdr:twoCellAnchor>
    <xdr:from>
      <xdr:col>7</xdr:col>
      <xdr:colOff>0</xdr:colOff>
      <xdr:row>11</xdr:row>
      <xdr:rowOff>209550</xdr:rowOff>
    </xdr:from>
    <xdr:to>
      <xdr:col>8</xdr:col>
      <xdr:colOff>0</xdr:colOff>
      <xdr:row>12</xdr:row>
      <xdr:rowOff>219075</xdr:rowOff>
    </xdr:to>
    <xdr:sp macro="" textlink="">
      <xdr:nvSpPr>
        <xdr:cNvPr id="10" name="Rounded Rectangle 9">
          <a:hlinkClick xmlns:r="http://schemas.openxmlformats.org/officeDocument/2006/relationships" r:id="rId5" tooltip="Form 40 for GIS Savings fund Bill"/>
          <a:extLst>
            <a:ext uri="{FF2B5EF4-FFF2-40B4-BE49-F238E27FC236}">
              <a16:creationId xmlns:a16="http://schemas.microsoft.com/office/drawing/2014/main" xmlns="" id="{00000000-0008-0000-0000-00000A000000}"/>
            </a:ext>
          </a:extLst>
        </xdr:cNvPr>
        <xdr:cNvSpPr/>
      </xdr:nvSpPr>
      <xdr:spPr>
        <a:xfrm>
          <a:off x="7258050" y="3952875"/>
          <a:ext cx="1666875"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ysClr val="windowText" lastClr="000000"/>
              </a:solidFill>
            </a:rPr>
            <a:t>Form-40-(Page-</a:t>
          </a:r>
          <a:r>
            <a:rPr lang="en-US" sz="1200" b="1" baseline="0">
              <a:solidFill>
                <a:sysClr val="windowText" lastClr="000000"/>
              </a:solidFill>
            </a:rPr>
            <a:t>1)</a:t>
          </a:r>
          <a:endParaRPr lang="en-US" sz="1100" b="1">
            <a:solidFill>
              <a:sysClr val="windowText" lastClr="000000"/>
            </a:solidFill>
          </a:endParaRPr>
        </a:p>
      </xdr:txBody>
    </xdr:sp>
    <xdr:clientData/>
  </xdr:twoCellAnchor>
  <xdr:twoCellAnchor>
    <xdr:from>
      <xdr:col>6</xdr:col>
      <xdr:colOff>200025</xdr:colOff>
      <xdr:row>13</xdr:row>
      <xdr:rowOff>9525</xdr:rowOff>
    </xdr:from>
    <xdr:to>
      <xdr:col>8</xdr:col>
      <xdr:colOff>9525</xdr:colOff>
      <xdr:row>13</xdr:row>
      <xdr:rowOff>323850</xdr:rowOff>
    </xdr:to>
    <xdr:sp macro="" textlink="">
      <xdr:nvSpPr>
        <xdr:cNvPr id="11" name="Rounded Rectangle 10">
          <a:hlinkClick xmlns:r="http://schemas.openxmlformats.org/officeDocument/2006/relationships" r:id="rId6" tooltip="Form 40 Back page for GIS Savings fund Bill"/>
          <a:extLst>
            <a:ext uri="{FF2B5EF4-FFF2-40B4-BE49-F238E27FC236}">
              <a16:creationId xmlns:a16="http://schemas.microsoft.com/office/drawing/2014/main" xmlns="" id="{00000000-0008-0000-0000-00000B000000}"/>
            </a:ext>
          </a:extLst>
        </xdr:cNvPr>
        <xdr:cNvSpPr/>
      </xdr:nvSpPr>
      <xdr:spPr>
        <a:xfrm>
          <a:off x="7248525" y="4362450"/>
          <a:ext cx="1685925"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ysClr val="windowText" lastClr="000000"/>
              </a:solidFill>
              <a:latin typeface="+mn-lt"/>
              <a:ea typeface="+mn-ea"/>
              <a:cs typeface="+mn-cs"/>
            </a:rPr>
            <a:t>Form-40</a:t>
          </a:r>
          <a:r>
            <a:rPr lang="en-US" sz="1200" b="1" baseline="0">
              <a:solidFill>
                <a:sysClr val="windowText" lastClr="000000"/>
              </a:solidFill>
              <a:latin typeface="+mn-lt"/>
              <a:ea typeface="+mn-ea"/>
              <a:cs typeface="+mn-cs"/>
            </a:rPr>
            <a:t> -(Page-2)</a:t>
          </a:r>
          <a:endParaRPr lang="en-US" sz="1200">
            <a:solidFill>
              <a:sysClr val="windowText" lastClr="000000"/>
            </a:solidFill>
          </a:endParaRPr>
        </a:p>
      </xdr:txBody>
    </xdr:sp>
    <xdr:clientData/>
  </xdr:twoCellAnchor>
  <xdr:twoCellAnchor>
    <xdr:from>
      <xdr:col>7</xdr:col>
      <xdr:colOff>1</xdr:colOff>
      <xdr:row>13</xdr:row>
      <xdr:rowOff>428625</xdr:rowOff>
    </xdr:from>
    <xdr:to>
      <xdr:col>8</xdr:col>
      <xdr:colOff>9526</xdr:colOff>
      <xdr:row>15</xdr:row>
      <xdr:rowOff>66675</xdr:rowOff>
    </xdr:to>
    <xdr:sp macro="[1]!RoundedRectangle1_Click" textlink="">
      <xdr:nvSpPr>
        <xdr:cNvPr id="12" name="Rounded Rectangle 11">
          <a:hlinkClick xmlns:r="http://schemas.openxmlformats.org/officeDocument/2006/relationships" r:id="rId7" tooltip="Not required for Retirement cases. Death Case only "/>
          <a:extLst>
            <a:ext uri="{FF2B5EF4-FFF2-40B4-BE49-F238E27FC236}">
              <a16:creationId xmlns:a16="http://schemas.microsoft.com/office/drawing/2014/main" xmlns="" id="{00000000-0008-0000-0000-00000C000000}"/>
            </a:ext>
          </a:extLst>
        </xdr:cNvPr>
        <xdr:cNvSpPr/>
      </xdr:nvSpPr>
      <xdr:spPr>
        <a:xfrm>
          <a:off x="7258051" y="4781550"/>
          <a:ext cx="1676400" cy="4953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ysClr val="windowText" lastClr="000000"/>
              </a:solidFill>
            </a:rPr>
            <a:t>Proceedings-Insurance</a:t>
          </a:r>
        </a:p>
      </xdr:txBody>
    </xdr:sp>
    <xdr:clientData/>
  </xdr:twoCellAnchor>
  <xdr:twoCellAnchor editAs="oneCell">
    <xdr:from>
      <xdr:col>7</xdr:col>
      <xdr:colOff>76200</xdr:colOff>
      <xdr:row>0</xdr:row>
      <xdr:rowOff>38099</xdr:rowOff>
    </xdr:from>
    <xdr:to>
      <xdr:col>7</xdr:col>
      <xdr:colOff>1540055</xdr:colOff>
      <xdr:row>3</xdr:row>
      <xdr:rowOff>295275</xdr:rowOff>
    </xdr:to>
    <xdr:pic>
      <xdr:nvPicPr>
        <xdr:cNvPr id="13" name="Picture 15" descr="Logo-Amaravathi.png">
          <a:hlinkClick xmlns:r="http://schemas.openxmlformats.org/officeDocument/2006/relationships" r:id="rId8" tooltip="To go to our Website"/>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7334250" y="38099"/>
          <a:ext cx="1463855" cy="1562101"/>
        </a:xfrm>
        <a:prstGeom prst="rect">
          <a:avLst/>
        </a:prstGeom>
        <a:noFill/>
        <a:ln w="9525">
          <a:noFill/>
          <a:miter lim="800000"/>
          <a:headEnd/>
          <a:tailEnd/>
        </a:ln>
      </xdr:spPr>
    </xdr:pic>
    <xdr:clientData/>
  </xdr:twoCellAnchor>
  <xdr:twoCellAnchor>
    <xdr:from>
      <xdr:col>5</xdr:col>
      <xdr:colOff>1628774</xdr:colOff>
      <xdr:row>7</xdr:row>
      <xdr:rowOff>266700</xdr:rowOff>
    </xdr:from>
    <xdr:to>
      <xdr:col>7</xdr:col>
      <xdr:colOff>1647824</xdr:colOff>
      <xdr:row>9</xdr:row>
      <xdr:rowOff>47625</xdr:rowOff>
    </xdr:to>
    <xdr:sp macro="" textlink="">
      <xdr:nvSpPr>
        <xdr:cNvPr id="14" name="Right Arrow Callout 13">
          <a:extLst>
            <a:ext uri="{FF2B5EF4-FFF2-40B4-BE49-F238E27FC236}">
              <a16:creationId xmlns:a16="http://schemas.microsoft.com/office/drawing/2014/main" xmlns="" id="{00000000-0008-0000-0000-00000E000000}"/>
            </a:ext>
          </a:extLst>
        </xdr:cNvPr>
        <xdr:cNvSpPr/>
      </xdr:nvSpPr>
      <xdr:spPr>
        <a:xfrm rot="10800000" flipV="1">
          <a:off x="6724649" y="2790825"/>
          <a:ext cx="2181225" cy="390525"/>
        </a:xfrm>
        <a:prstGeom prst="rightArrowCallout">
          <a:avLst>
            <a:gd name="adj1" fmla="val 7017"/>
            <a:gd name="adj2" fmla="val 12281"/>
            <a:gd name="adj3" fmla="val 25000"/>
            <a:gd name="adj4" fmla="val 76051"/>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rtlCol="0" anchor="ctr"/>
        <a:lstStyle/>
        <a:p>
          <a:pPr algn="ctr"/>
          <a:r>
            <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Please</a:t>
          </a:r>
          <a:r>
            <a:rPr lang="en-IN" sz="1400" b="1"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select option</a:t>
          </a:r>
          <a:endPar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clientData/>
  </xdr:twoCellAnchor>
  <xdr:twoCellAnchor>
    <xdr:from>
      <xdr:col>5</xdr:col>
      <xdr:colOff>1638300</xdr:colOff>
      <xdr:row>9</xdr:row>
      <xdr:rowOff>247650</xdr:rowOff>
    </xdr:from>
    <xdr:to>
      <xdr:col>7</xdr:col>
      <xdr:colOff>1657350</xdr:colOff>
      <xdr:row>11</xdr:row>
      <xdr:rowOff>28575</xdr:rowOff>
    </xdr:to>
    <xdr:sp macro="" textlink="">
      <xdr:nvSpPr>
        <xdr:cNvPr id="16" name="Right Arrow Callout 15">
          <a:extLst>
            <a:ext uri="{FF2B5EF4-FFF2-40B4-BE49-F238E27FC236}">
              <a16:creationId xmlns:a16="http://schemas.microsoft.com/office/drawing/2014/main" xmlns="" id="{00000000-0008-0000-0000-000010000000}"/>
            </a:ext>
          </a:extLst>
        </xdr:cNvPr>
        <xdr:cNvSpPr/>
      </xdr:nvSpPr>
      <xdr:spPr>
        <a:xfrm rot="10800000" flipV="1">
          <a:off x="6734175" y="3381375"/>
          <a:ext cx="2181225" cy="390525"/>
        </a:xfrm>
        <a:prstGeom prst="rightArrowCallout">
          <a:avLst>
            <a:gd name="adj1" fmla="val 7017"/>
            <a:gd name="adj2" fmla="val 12281"/>
            <a:gd name="adj3" fmla="val 25000"/>
            <a:gd name="adj4" fmla="val 76051"/>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rtlCol="0" anchor="ctr"/>
        <a:lstStyle/>
        <a:p>
          <a:pPr algn="ctr"/>
          <a:r>
            <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Please</a:t>
          </a:r>
          <a:r>
            <a:rPr lang="en-IN" sz="1400" b="1"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select option</a:t>
          </a:r>
          <a:endPar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clientData/>
  </xdr:twoCellAnchor>
  <xdr:twoCellAnchor editAs="oneCell">
    <xdr:from>
      <xdr:col>7</xdr:col>
      <xdr:colOff>95250</xdr:colOff>
      <xdr:row>32</xdr:row>
      <xdr:rowOff>0</xdr:rowOff>
    </xdr:from>
    <xdr:to>
      <xdr:col>7</xdr:col>
      <xdr:colOff>1559105</xdr:colOff>
      <xdr:row>1048576</xdr:row>
      <xdr:rowOff>28576</xdr:rowOff>
    </xdr:to>
    <xdr:pic>
      <xdr:nvPicPr>
        <xdr:cNvPr id="17" name="Picture 15" descr="Logo-Amaravathi.png">
          <a:hlinkClick xmlns:r="http://schemas.openxmlformats.org/officeDocument/2006/relationships" r:id="rId8" tooltip="To go to our Website"/>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7353300" y="10706100"/>
          <a:ext cx="1463855" cy="15621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171450</xdr:colOff>
      <xdr:row>39</xdr:row>
      <xdr:rowOff>57150</xdr:rowOff>
    </xdr:from>
    <xdr:to>
      <xdr:col>2</xdr:col>
      <xdr:colOff>57150</xdr:colOff>
      <xdr:row>43</xdr:row>
      <xdr:rowOff>28575</xdr:rowOff>
    </xdr:to>
    <xdr:sp macro="" textlink="">
      <xdr:nvSpPr>
        <xdr:cNvPr id="2" name="Oval 1">
          <a:extLst>
            <a:ext uri="{FF2B5EF4-FFF2-40B4-BE49-F238E27FC236}">
              <a16:creationId xmlns:a16="http://schemas.microsoft.com/office/drawing/2014/main" xmlns="" id="{00000000-0008-0000-0E00-000002000000}"/>
            </a:ext>
          </a:extLst>
        </xdr:cNvPr>
        <xdr:cNvSpPr>
          <a:spLocks noChangeArrowheads="1"/>
        </xdr:cNvSpPr>
      </xdr:nvSpPr>
      <xdr:spPr bwMode="auto">
        <a:xfrm>
          <a:off x="504825" y="7038975"/>
          <a:ext cx="666750" cy="61912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DDO</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23</xdr:col>
      <xdr:colOff>19050</xdr:colOff>
      <xdr:row>39</xdr:row>
      <xdr:rowOff>28575</xdr:rowOff>
    </xdr:from>
    <xdr:to>
      <xdr:col>32</xdr:col>
      <xdr:colOff>66675</xdr:colOff>
      <xdr:row>42</xdr:row>
      <xdr:rowOff>152400</xdr:rowOff>
    </xdr:to>
    <xdr:sp macro="" textlink="">
      <xdr:nvSpPr>
        <xdr:cNvPr id="3" name="Oval 2">
          <a:extLst>
            <a:ext uri="{FF2B5EF4-FFF2-40B4-BE49-F238E27FC236}">
              <a16:creationId xmlns:a16="http://schemas.microsoft.com/office/drawing/2014/main" xmlns="" id="{00000000-0008-0000-0E00-000003000000}"/>
            </a:ext>
          </a:extLst>
        </xdr:cNvPr>
        <xdr:cNvSpPr>
          <a:spLocks noChangeArrowheads="1"/>
        </xdr:cNvSpPr>
      </xdr:nvSpPr>
      <xdr:spPr bwMode="auto">
        <a:xfrm>
          <a:off x="4324350" y="7010400"/>
          <a:ext cx="762000" cy="60960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Treasury </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48</xdr:col>
      <xdr:colOff>57150</xdr:colOff>
      <xdr:row>3</xdr:row>
      <xdr:rowOff>38100</xdr:rowOff>
    </xdr:from>
    <xdr:to>
      <xdr:col>48</xdr:col>
      <xdr:colOff>876299</xdr:colOff>
      <xdr:row>4</xdr:row>
      <xdr:rowOff>200025</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E00-000004000000}"/>
            </a:ext>
          </a:extLst>
        </xdr:cNvPr>
        <xdr:cNvSpPr/>
      </xdr:nvSpPr>
      <xdr:spPr>
        <a:xfrm>
          <a:off x="11430000" y="771525"/>
          <a:ext cx="819149"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5</xdr:row>
      <xdr:rowOff>66675</xdr:rowOff>
    </xdr:from>
    <xdr:to>
      <xdr:col>10</xdr:col>
      <xdr:colOff>1219200</xdr:colOff>
      <xdr:row>7</xdr:row>
      <xdr:rowOff>76200</xdr:rowOff>
    </xdr:to>
    <xdr:sp macro="[0]!RoundedRectangle1_Click" textlink="">
      <xdr:nvSpPr>
        <xdr:cNvPr id="2" name="Rounded Rectangle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7038975" y="1104900"/>
          <a:ext cx="1190625" cy="400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90263</xdr:colOff>
      <xdr:row>3</xdr:row>
      <xdr:rowOff>91168</xdr:rowOff>
    </xdr:from>
    <xdr:to>
      <xdr:col>10</xdr:col>
      <xdr:colOff>921204</xdr:colOff>
      <xdr:row>4</xdr:row>
      <xdr:rowOff>180595</xdr:rowOff>
    </xdr:to>
    <xdr:sp macro="[2]!RoundedRectangle1_Click" textlink="">
      <xdr:nvSpPr>
        <xdr:cNvPr id="2" name="Rounded Rectangle 1">
          <a:hlinkClick xmlns:r="http://schemas.openxmlformats.org/officeDocument/2006/relationships" r:id="rId1"/>
          <a:extLst>
            <a:ext uri="{FF2B5EF4-FFF2-40B4-BE49-F238E27FC236}">
              <a16:creationId xmlns:a16="http://schemas.microsoft.com/office/drawing/2014/main" xmlns="" id="{00000000-0008-0000-0300-000002000000}"/>
            </a:ext>
          </a:extLst>
        </xdr:cNvPr>
        <xdr:cNvSpPr/>
      </xdr:nvSpPr>
      <xdr:spPr>
        <a:xfrm>
          <a:off x="7338788" y="1015093"/>
          <a:ext cx="830941" cy="27992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28575</xdr:rowOff>
    </xdr:from>
    <xdr:to>
      <xdr:col>4</xdr:col>
      <xdr:colOff>781050</xdr:colOff>
      <xdr:row>46</xdr:row>
      <xdr:rowOff>85725</xdr:rowOff>
    </xdr:to>
    <xdr:sp macro="" textlink="">
      <xdr:nvSpPr>
        <xdr:cNvPr id="2" name="Oval 4">
          <a:extLst>
            <a:ext uri="{FF2B5EF4-FFF2-40B4-BE49-F238E27FC236}">
              <a16:creationId xmlns:a16="http://schemas.microsoft.com/office/drawing/2014/main" xmlns="" id="{00000000-0008-0000-0800-000002000000}"/>
            </a:ext>
          </a:extLst>
        </xdr:cNvPr>
        <xdr:cNvSpPr>
          <a:spLocks noChangeArrowheads="1"/>
        </xdr:cNvSpPr>
      </xdr:nvSpPr>
      <xdr:spPr bwMode="auto">
        <a:xfrm>
          <a:off x="1095375" y="9153525"/>
          <a:ext cx="781050" cy="714375"/>
        </a:xfrm>
        <a:prstGeom prst="ellipse">
          <a:avLst/>
        </a:prstGeom>
        <a:solidFill>
          <a:srgbClr val="FFFFFF"/>
        </a:solidFill>
        <a:ln w="9525">
          <a:solidFill>
            <a:srgbClr val="000000"/>
          </a:solidFill>
          <a:round/>
          <a:headEnd/>
          <a:tailEnd/>
        </a:ln>
      </xdr:spPr>
    </xdr:sp>
    <xdr:clientData/>
  </xdr:twoCellAnchor>
  <xdr:twoCellAnchor>
    <xdr:from>
      <xdr:col>4</xdr:col>
      <xdr:colOff>116324</xdr:colOff>
      <xdr:row>43</xdr:row>
      <xdr:rowOff>186787</xdr:rowOff>
    </xdr:from>
    <xdr:to>
      <xdr:col>4</xdr:col>
      <xdr:colOff>667391</xdr:colOff>
      <xdr:row>45</xdr:row>
      <xdr:rowOff>177837</xdr:rowOff>
    </xdr:to>
    <xdr:sp macro="" textlink="">
      <xdr:nvSpPr>
        <xdr:cNvPr id="3" name="WordArt 5">
          <a:extLst>
            <a:ext uri="{FF2B5EF4-FFF2-40B4-BE49-F238E27FC236}">
              <a16:creationId xmlns:a16="http://schemas.microsoft.com/office/drawing/2014/main" xmlns="" id="{00000000-0008-0000-0800-000003000000}"/>
            </a:ext>
          </a:extLst>
        </xdr:cNvPr>
        <xdr:cNvSpPr>
          <a:spLocks noChangeArrowheads="1" noChangeShapeType="1" noTextEdit="1"/>
        </xdr:cNvSpPr>
      </xdr:nvSpPr>
      <xdr:spPr bwMode="auto">
        <a:xfrm rot="160936">
          <a:off x="1211699" y="9311737"/>
          <a:ext cx="551067" cy="429200"/>
        </a:xfrm>
        <a:prstGeom prst="rect">
          <a:avLst/>
        </a:prstGeom>
      </xdr:spPr>
      <xdr:txBody>
        <a:bodyPr wrap="none" fromWordArt="1">
          <a:prstTxWarp prst="textPlain">
            <a:avLst>
              <a:gd name="adj" fmla="val 50840"/>
            </a:avLst>
          </a:prstTxWarp>
        </a:bodyPr>
        <a:lstStyle/>
        <a:p>
          <a:pPr algn="ctr" rtl="0"/>
          <a:r>
            <a:rPr lang="en-IN" sz="1000" kern="10" spc="0">
              <a:ln w="9525">
                <a:solidFill>
                  <a:srgbClr val="000000"/>
                </a:solidFill>
                <a:round/>
                <a:headEnd/>
                <a:tailEnd/>
              </a:ln>
              <a:solidFill>
                <a:srgbClr val="FFFFFF"/>
              </a:solidFill>
              <a:effectLst/>
              <a:latin typeface="Arial Black"/>
            </a:rPr>
            <a:t>NBST /</a:t>
          </a:r>
        </a:p>
        <a:p>
          <a:pPr algn="ctr" rtl="0"/>
          <a:r>
            <a:rPr lang="en-IN" sz="1000" kern="10" spc="0">
              <a:ln w="9525">
                <a:solidFill>
                  <a:srgbClr val="000000"/>
                </a:solidFill>
                <a:round/>
                <a:headEnd/>
                <a:tailEnd/>
              </a:ln>
              <a:solidFill>
                <a:srgbClr val="FFFFFF"/>
              </a:solidFill>
              <a:effectLst/>
              <a:latin typeface="Arial Black"/>
            </a:rPr>
            <a:t>BANK</a:t>
          </a:r>
        </a:p>
        <a:p>
          <a:pPr algn="ctr" rtl="0"/>
          <a:r>
            <a:rPr lang="en-IN" sz="1000" kern="10" spc="0">
              <a:ln w="9525">
                <a:solidFill>
                  <a:srgbClr val="000000"/>
                </a:solidFill>
                <a:round/>
                <a:headEnd/>
                <a:tailEnd/>
              </a:ln>
              <a:solidFill>
                <a:srgbClr val="FFFFFF"/>
              </a:solidFill>
              <a:effectLst/>
              <a:latin typeface="Arial Black"/>
            </a:rPr>
            <a:t>SEAL</a:t>
          </a:r>
        </a:p>
      </xdr:txBody>
    </xdr:sp>
    <xdr:clientData/>
  </xdr:twoCellAnchor>
  <xdr:twoCellAnchor>
    <xdr:from>
      <xdr:col>22</xdr:col>
      <xdr:colOff>47625</xdr:colOff>
      <xdr:row>2</xdr:row>
      <xdr:rowOff>95250</xdr:rowOff>
    </xdr:from>
    <xdr:to>
      <xdr:col>22</xdr:col>
      <xdr:colOff>933450</xdr:colOff>
      <xdr:row>3</xdr:row>
      <xdr:rowOff>95250</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800-000004000000}"/>
            </a:ext>
          </a:extLst>
        </xdr:cNvPr>
        <xdr:cNvSpPr/>
      </xdr:nvSpPr>
      <xdr:spPr>
        <a:xfrm>
          <a:off x="7258050" y="552450"/>
          <a:ext cx="88582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238125</xdr:colOff>
      <xdr:row>5</xdr:row>
      <xdr:rowOff>742950</xdr:rowOff>
    </xdr:from>
    <xdr:ext cx="5829300" cy="2286000"/>
    <xdr:sp macro="" textlink="">
      <xdr:nvSpPr>
        <xdr:cNvPr id="2" name="TextBox 1">
          <a:extLst>
            <a:ext uri="{FF2B5EF4-FFF2-40B4-BE49-F238E27FC236}">
              <a16:creationId xmlns:a16="http://schemas.microsoft.com/office/drawing/2014/main" xmlns="" id="{00000000-0008-0000-0900-000002000000}"/>
            </a:ext>
          </a:extLst>
        </xdr:cNvPr>
        <xdr:cNvSpPr txBox="1"/>
      </xdr:nvSpPr>
      <xdr:spPr>
        <a:xfrm>
          <a:off x="523875" y="3038475"/>
          <a:ext cx="5829300" cy="2286000"/>
        </a:xfrm>
        <a:prstGeom prst="rect">
          <a:avLst/>
        </a:prstGeom>
        <a:solidFill>
          <a:schemeClr val="bg1"/>
        </a:solidFill>
        <a:ln w="9525" cmpd="sng">
          <a:solidFill>
            <a:schemeClr val="bg1"/>
          </a:solidFill>
        </a:ln>
        <a:effectLst>
          <a:outerShdw sx="1000" sy="1000" algn="ctr" rotWithShape="0">
            <a:srgbClr val="000000"/>
          </a:outerShdw>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r>
            <a:rPr lang="en-US" sz="1400" b="1" u="sng">
              <a:ln>
                <a:noFill/>
              </a:ln>
              <a:solidFill>
                <a:schemeClr val="dk1"/>
              </a:solidFill>
            </a:rPr>
            <a:t>Certificates</a:t>
          </a:r>
          <a:r>
            <a:rPr lang="en-US" sz="1200" b="1" u="none">
              <a:ln>
                <a:noFill/>
              </a:ln>
              <a:solidFill>
                <a:schemeClr val="dk1"/>
              </a:solidFill>
            </a:rPr>
            <a:t> :</a:t>
          </a:r>
        </a:p>
        <a:p>
          <a:r>
            <a:rPr lang="en-US" sz="1100">
              <a:ln>
                <a:noFill/>
              </a:ln>
              <a:solidFill>
                <a:schemeClr val="dk1"/>
              </a:solidFill>
            </a:rPr>
            <a:t>1.Certified that the amount claimed in this bill has not drawn and paid previously.</a:t>
          </a:r>
        </a:p>
        <a:p>
          <a:r>
            <a:rPr lang="en-US" sz="1100">
              <a:ln>
                <a:noFill/>
              </a:ln>
              <a:solidFill>
                <a:schemeClr val="dk1"/>
              </a:solidFill>
            </a:rPr>
            <a:t>2.Necessary entries are recorded in the SR of the individual.</a:t>
          </a:r>
        </a:p>
        <a:p>
          <a:r>
            <a:rPr lang="en-US" sz="1100">
              <a:ln>
                <a:noFill/>
              </a:ln>
              <a:solidFill>
                <a:schemeClr val="dk1"/>
              </a:solidFill>
            </a:rPr>
            <a:t>3. Certified</a:t>
          </a:r>
          <a:r>
            <a:rPr lang="en-US" sz="1100" baseline="0">
              <a:ln>
                <a:noFill/>
              </a:ln>
              <a:solidFill>
                <a:schemeClr val="dk1"/>
              </a:solidFill>
            </a:rPr>
            <a:t> that the employee has not availed any EOL during the period of the claim.</a:t>
          </a:r>
        </a:p>
        <a:p>
          <a:r>
            <a:rPr lang="en-US" sz="1100" baseline="0">
              <a:ln>
                <a:noFill/>
              </a:ln>
              <a:solidFill>
                <a:schemeClr val="dk1"/>
              </a:solidFill>
            </a:rPr>
            <a:t>4. Certified that the individual has not misappropriated any Govt. money during his servie.</a:t>
          </a:r>
        </a:p>
        <a:p>
          <a:r>
            <a:rPr lang="en-US" sz="1100" baseline="0">
              <a:ln>
                <a:noFill/>
              </a:ln>
              <a:solidFill>
                <a:schemeClr val="dk1"/>
              </a:solidFill>
            </a:rPr>
            <a:t>5.Certified that the employee comes under the category of Superior /Inferior service.</a:t>
          </a:r>
        </a:p>
        <a:p>
          <a:r>
            <a:rPr lang="en-US" sz="1100" baseline="0">
              <a:ln>
                <a:noFill/>
              </a:ln>
              <a:solidFill>
                <a:schemeClr val="dk1"/>
              </a:solidFill>
            </a:rPr>
            <a:t>6. Certified that the employee has completed two years of serivce when he admitted to the GIS.</a:t>
          </a:r>
        </a:p>
        <a:p>
          <a:r>
            <a:rPr lang="en-US" sz="1400" b="1" u="sng">
              <a:ln>
                <a:noFill/>
              </a:ln>
              <a:solidFill>
                <a:schemeClr val="dk1"/>
              </a:solidFill>
            </a:rPr>
            <a:t> Enclosers</a:t>
          </a:r>
          <a:r>
            <a:rPr lang="en-US" sz="1400" b="1" u="none">
              <a:ln>
                <a:noFill/>
              </a:ln>
              <a:solidFill>
                <a:schemeClr val="dk1"/>
              </a:solidFill>
            </a:rPr>
            <a:t>  :</a:t>
          </a:r>
          <a:r>
            <a:rPr lang="en-US" sz="1400" u="none">
              <a:ln>
                <a:noFill/>
              </a:ln>
              <a:solidFill>
                <a:schemeClr val="dk1"/>
              </a:solidFill>
            </a:rPr>
            <a:t>                                                                                                                                               </a:t>
          </a:r>
          <a:r>
            <a:rPr lang="en-US" sz="1100">
              <a:ln>
                <a:noFill/>
              </a:ln>
              <a:solidFill>
                <a:schemeClr val="dk1"/>
              </a:solidFill>
            </a:rPr>
            <a:t>1) Proceedings</a:t>
          </a:r>
        </a:p>
        <a:p>
          <a:r>
            <a:rPr lang="en-US" sz="1100" baseline="0">
              <a:ln>
                <a:noFill/>
              </a:ln>
              <a:solidFill>
                <a:schemeClr val="dk1"/>
              </a:solidFill>
            </a:rPr>
            <a:t>2) Calculation Sheet </a:t>
          </a:r>
        </a:p>
        <a:p>
          <a:r>
            <a:rPr lang="en-US" sz="1100" baseline="0">
              <a:ln>
                <a:noFill/>
              </a:ln>
              <a:solidFill>
                <a:schemeClr val="dk1"/>
              </a:solidFill>
            </a:rPr>
            <a:t>3) Annexure -C                                                </a:t>
          </a:r>
          <a:endParaRPr lang="en-US" sz="1100">
            <a:ln>
              <a:noFill/>
            </a:ln>
            <a:solidFill>
              <a:schemeClr val="dk1"/>
            </a:solidFill>
          </a:endParaRPr>
        </a:p>
      </xdr:txBody>
    </xdr:sp>
    <xdr:clientData/>
  </xdr:oneCellAnchor>
  <xdr:twoCellAnchor>
    <xdr:from>
      <xdr:col>10</xdr:col>
      <xdr:colOff>38100</xdr:colOff>
      <xdr:row>2</xdr:row>
      <xdr:rowOff>333375</xdr:rowOff>
    </xdr:from>
    <xdr:to>
      <xdr:col>10</xdr:col>
      <xdr:colOff>923925</xdr:colOff>
      <xdr:row>3</xdr:row>
      <xdr:rowOff>57150</xdr:rowOff>
    </xdr:to>
    <xdr:sp macro="[0]!RoundedRectangle1_Click" textlink="">
      <xdr:nvSpPr>
        <xdr:cNvPr id="3" name="Rounded Rectangle 2">
          <a:hlinkClick xmlns:r="http://schemas.openxmlformats.org/officeDocument/2006/relationships" r:id="rId1"/>
          <a:extLst>
            <a:ext uri="{FF2B5EF4-FFF2-40B4-BE49-F238E27FC236}">
              <a16:creationId xmlns:a16="http://schemas.microsoft.com/office/drawing/2014/main" xmlns="" id="{00000000-0008-0000-0900-000003000000}"/>
            </a:ext>
          </a:extLst>
        </xdr:cNvPr>
        <xdr:cNvSpPr/>
      </xdr:nvSpPr>
      <xdr:spPr>
        <a:xfrm>
          <a:off x="6858000" y="790575"/>
          <a:ext cx="88582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39</xdr:row>
      <xdr:rowOff>57150</xdr:rowOff>
    </xdr:from>
    <xdr:to>
      <xdr:col>2</xdr:col>
      <xdr:colOff>57150</xdr:colOff>
      <xdr:row>43</xdr:row>
      <xdr:rowOff>28575</xdr:rowOff>
    </xdr:to>
    <xdr:sp macro="" textlink="">
      <xdr:nvSpPr>
        <xdr:cNvPr id="2" name="Oval 1">
          <a:extLst>
            <a:ext uri="{FF2B5EF4-FFF2-40B4-BE49-F238E27FC236}">
              <a16:creationId xmlns:a16="http://schemas.microsoft.com/office/drawing/2014/main" xmlns="" id="{00000000-0008-0000-0A00-000002000000}"/>
            </a:ext>
          </a:extLst>
        </xdr:cNvPr>
        <xdr:cNvSpPr>
          <a:spLocks noChangeArrowheads="1"/>
        </xdr:cNvSpPr>
      </xdr:nvSpPr>
      <xdr:spPr bwMode="auto">
        <a:xfrm>
          <a:off x="504825" y="7038975"/>
          <a:ext cx="666750" cy="61912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DDO</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23</xdr:col>
      <xdr:colOff>19050</xdr:colOff>
      <xdr:row>39</xdr:row>
      <xdr:rowOff>28575</xdr:rowOff>
    </xdr:from>
    <xdr:to>
      <xdr:col>32</xdr:col>
      <xdr:colOff>66675</xdr:colOff>
      <xdr:row>42</xdr:row>
      <xdr:rowOff>152400</xdr:rowOff>
    </xdr:to>
    <xdr:sp macro="" textlink="">
      <xdr:nvSpPr>
        <xdr:cNvPr id="3" name="Oval 2">
          <a:extLst>
            <a:ext uri="{FF2B5EF4-FFF2-40B4-BE49-F238E27FC236}">
              <a16:creationId xmlns:a16="http://schemas.microsoft.com/office/drawing/2014/main" xmlns="" id="{00000000-0008-0000-0A00-000003000000}"/>
            </a:ext>
          </a:extLst>
        </xdr:cNvPr>
        <xdr:cNvSpPr>
          <a:spLocks noChangeArrowheads="1"/>
        </xdr:cNvSpPr>
      </xdr:nvSpPr>
      <xdr:spPr bwMode="auto">
        <a:xfrm>
          <a:off x="4324350" y="7010400"/>
          <a:ext cx="762000" cy="60960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Treasury </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48</xdr:col>
      <xdr:colOff>38100</xdr:colOff>
      <xdr:row>3</xdr:row>
      <xdr:rowOff>133350</xdr:rowOff>
    </xdr:from>
    <xdr:to>
      <xdr:col>48</xdr:col>
      <xdr:colOff>866775</xdr:colOff>
      <xdr:row>5</xdr:row>
      <xdr:rowOff>38100</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A00-000004000000}"/>
            </a:ext>
          </a:extLst>
        </xdr:cNvPr>
        <xdr:cNvSpPr/>
      </xdr:nvSpPr>
      <xdr:spPr>
        <a:xfrm>
          <a:off x="11515725" y="866775"/>
          <a:ext cx="82867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5</xdr:row>
      <xdr:rowOff>66675</xdr:rowOff>
    </xdr:from>
    <xdr:to>
      <xdr:col>10</xdr:col>
      <xdr:colOff>1219200</xdr:colOff>
      <xdr:row>7</xdr:row>
      <xdr:rowOff>76200</xdr:rowOff>
    </xdr:to>
    <xdr:sp macro="[0]!RoundedRectangle1_Click" textlink="">
      <xdr:nvSpPr>
        <xdr:cNvPr id="2" name="Rounded Rectangle 1">
          <a:hlinkClick xmlns:r="http://schemas.openxmlformats.org/officeDocument/2006/relationships" r:id="rId1"/>
          <a:extLst>
            <a:ext uri="{FF2B5EF4-FFF2-40B4-BE49-F238E27FC236}">
              <a16:creationId xmlns:a16="http://schemas.microsoft.com/office/drawing/2014/main" xmlns="" id="{00000000-0008-0000-0B00-000002000000}"/>
            </a:ext>
          </a:extLst>
        </xdr:cNvPr>
        <xdr:cNvSpPr/>
      </xdr:nvSpPr>
      <xdr:spPr>
        <a:xfrm>
          <a:off x="7296150" y="1104900"/>
          <a:ext cx="1190625" cy="400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43</xdr:row>
      <xdr:rowOff>28575</xdr:rowOff>
    </xdr:from>
    <xdr:to>
      <xdr:col>4</xdr:col>
      <xdr:colOff>781050</xdr:colOff>
      <xdr:row>46</xdr:row>
      <xdr:rowOff>85725</xdr:rowOff>
    </xdr:to>
    <xdr:sp macro="" textlink="">
      <xdr:nvSpPr>
        <xdr:cNvPr id="2" name="Oval 4">
          <a:extLst>
            <a:ext uri="{FF2B5EF4-FFF2-40B4-BE49-F238E27FC236}">
              <a16:creationId xmlns:a16="http://schemas.microsoft.com/office/drawing/2014/main" xmlns="" id="{00000000-0008-0000-0C00-000002000000}"/>
            </a:ext>
          </a:extLst>
        </xdr:cNvPr>
        <xdr:cNvSpPr>
          <a:spLocks noChangeArrowheads="1"/>
        </xdr:cNvSpPr>
      </xdr:nvSpPr>
      <xdr:spPr bwMode="auto">
        <a:xfrm>
          <a:off x="1095375" y="9153525"/>
          <a:ext cx="781050" cy="714375"/>
        </a:xfrm>
        <a:prstGeom prst="ellipse">
          <a:avLst/>
        </a:prstGeom>
        <a:solidFill>
          <a:srgbClr val="FFFFFF"/>
        </a:solidFill>
        <a:ln w="9525">
          <a:solidFill>
            <a:srgbClr val="000000"/>
          </a:solidFill>
          <a:round/>
          <a:headEnd/>
          <a:tailEnd/>
        </a:ln>
      </xdr:spPr>
    </xdr:sp>
    <xdr:clientData/>
  </xdr:twoCellAnchor>
  <xdr:twoCellAnchor>
    <xdr:from>
      <xdr:col>4</xdr:col>
      <xdr:colOff>116324</xdr:colOff>
      <xdr:row>43</xdr:row>
      <xdr:rowOff>186787</xdr:rowOff>
    </xdr:from>
    <xdr:to>
      <xdr:col>4</xdr:col>
      <xdr:colOff>667391</xdr:colOff>
      <xdr:row>45</xdr:row>
      <xdr:rowOff>177837</xdr:rowOff>
    </xdr:to>
    <xdr:sp macro="" textlink="">
      <xdr:nvSpPr>
        <xdr:cNvPr id="3" name="WordArt 5">
          <a:extLst>
            <a:ext uri="{FF2B5EF4-FFF2-40B4-BE49-F238E27FC236}">
              <a16:creationId xmlns:a16="http://schemas.microsoft.com/office/drawing/2014/main" xmlns="" id="{00000000-0008-0000-0C00-000003000000}"/>
            </a:ext>
          </a:extLst>
        </xdr:cNvPr>
        <xdr:cNvSpPr>
          <a:spLocks noChangeArrowheads="1" noChangeShapeType="1" noTextEdit="1"/>
        </xdr:cNvSpPr>
      </xdr:nvSpPr>
      <xdr:spPr bwMode="auto">
        <a:xfrm rot="160936">
          <a:off x="1211699" y="9311737"/>
          <a:ext cx="551067" cy="429200"/>
        </a:xfrm>
        <a:prstGeom prst="rect">
          <a:avLst/>
        </a:prstGeom>
      </xdr:spPr>
      <xdr:txBody>
        <a:bodyPr wrap="none" fromWordArt="1">
          <a:prstTxWarp prst="textPlain">
            <a:avLst>
              <a:gd name="adj" fmla="val 50840"/>
            </a:avLst>
          </a:prstTxWarp>
        </a:bodyPr>
        <a:lstStyle/>
        <a:p>
          <a:pPr algn="ctr" rtl="0"/>
          <a:r>
            <a:rPr lang="en-IN" sz="1000" kern="10" spc="0">
              <a:ln w="9525">
                <a:solidFill>
                  <a:srgbClr val="000000"/>
                </a:solidFill>
                <a:round/>
                <a:headEnd/>
                <a:tailEnd/>
              </a:ln>
              <a:solidFill>
                <a:srgbClr val="FFFFFF"/>
              </a:solidFill>
              <a:effectLst/>
              <a:latin typeface="Arial Black"/>
            </a:rPr>
            <a:t>NBST /</a:t>
          </a:r>
        </a:p>
        <a:p>
          <a:pPr algn="ctr" rtl="0"/>
          <a:r>
            <a:rPr lang="en-IN" sz="1000" kern="10" spc="0">
              <a:ln w="9525">
                <a:solidFill>
                  <a:srgbClr val="000000"/>
                </a:solidFill>
                <a:round/>
                <a:headEnd/>
                <a:tailEnd/>
              </a:ln>
              <a:solidFill>
                <a:srgbClr val="FFFFFF"/>
              </a:solidFill>
              <a:effectLst/>
              <a:latin typeface="Arial Black"/>
            </a:rPr>
            <a:t>BANK</a:t>
          </a:r>
        </a:p>
        <a:p>
          <a:pPr algn="ctr" rtl="0"/>
          <a:r>
            <a:rPr lang="en-IN" sz="1000" kern="10" spc="0">
              <a:ln w="9525">
                <a:solidFill>
                  <a:srgbClr val="000000"/>
                </a:solidFill>
                <a:round/>
                <a:headEnd/>
                <a:tailEnd/>
              </a:ln>
              <a:solidFill>
                <a:srgbClr val="FFFFFF"/>
              </a:solidFill>
              <a:effectLst/>
              <a:latin typeface="Arial Black"/>
            </a:rPr>
            <a:t>SEAL</a:t>
          </a:r>
        </a:p>
      </xdr:txBody>
    </xdr:sp>
    <xdr:clientData/>
  </xdr:twoCellAnchor>
  <xdr:twoCellAnchor>
    <xdr:from>
      <xdr:col>22</xdr:col>
      <xdr:colOff>66675</xdr:colOff>
      <xdr:row>2</xdr:row>
      <xdr:rowOff>0</xdr:rowOff>
    </xdr:from>
    <xdr:to>
      <xdr:col>22</xdr:col>
      <xdr:colOff>952500</xdr:colOff>
      <xdr:row>3</xdr:row>
      <xdr:rowOff>0</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C00-000004000000}"/>
            </a:ext>
          </a:extLst>
        </xdr:cNvPr>
        <xdr:cNvSpPr/>
      </xdr:nvSpPr>
      <xdr:spPr>
        <a:xfrm>
          <a:off x="7372350" y="457200"/>
          <a:ext cx="88582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19050</xdr:colOff>
      <xdr:row>5</xdr:row>
      <xdr:rowOff>800100</xdr:rowOff>
    </xdr:from>
    <xdr:ext cx="5810250" cy="1971675"/>
    <xdr:sp macro="" textlink="">
      <xdr:nvSpPr>
        <xdr:cNvPr id="2" name="TextBox 1">
          <a:extLst>
            <a:ext uri="{FF2B5EF4-FFF2-40B4-BE49-F238E27FC236}">
              <a16:creationId xmlns:a16="http://schemas.microsoft.com/office/drawing/2014/main" xmlns="" id="{00000000-0008-0000-0D00-000002000000}"/>
            </a:ext>
          </a:extLst>
        </xdr:cNvPr>
        <xdr:cNvSpPr txBox="1"/>
      </xdr:nvSpPr>
      <xdr:spPr>
        <a:xfrm>
          <a:off x="571500" y="3305175"/>
          <a:ext cx="5810250" cy="1971675"/>
        </a:xfrm>
        <a:prstGeom prst="rect">
          <a:avLst/>
        </a:prstGeom>
        <a:solidFill>
          <a:schemeClr val="lt1">
            <a:alpha val="0"/>
          </a:schemeClr>
        </a:solidFill>
        <a:ln w="9525" cmpd="sng">
          <a:solidFill>
            <a:schemeClr val="bg1"/>
          </a:solidFill>
        </a:ln>
        <a:effectLst>
          <a:outerShdw sx="1000" sy="1000" algn="ctr" rotWithShape="0">
            <a:srgbClr val="000000"/>
          </a:outerShdw>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r>
            <a:rPr lang="en-US" sz="1400" u="sng">
              <a:ln>
                <a:noFill/>
              </a:ln>
              <a:solidFill>
                <a:schemeClr val="dk1"/>
              </a:solidFill>
            </a:rPr>
            <a:t>Certificates</a:t>
          </a:r>
          <a:r>
            <a:rPr lang="en-US" sz="1200" u="none">
              <a:ln>
                <a:noFill/>
              </a:ln>
              <a:solidFill>
                <a:schemeClr val="dk1"/>
              </a:solidFill>
            </a:rPr>
            <a:t> :</a:t>
          </a:r>
        </a:p>
        <a:p>
          <a:r>
            <a:rPr lang="en-US" sz="1100">
              <a:ln>
                <a:noFill/>
              </a:ln>
              <a:solidFill>
                <a:schemeClr val="dk1"/>
              </a:solidFill>
            </a:rPr>
            <a:t>1.Certified that the amount claimed in this bill has not drawn and paid previously.</a:t>
          </a:r>
        </a:p>
        <a:p>
          <a:r>
            <a:rPr lang="en-US" sz="1100">
              <a:ln>
                <a:noFill/>
              </a:ln>
              <a:solidFill>
                <a:schemeClr val="dk1"/>
              </a:solidFill>
            </a:rPr>
            <a:t>2.Necessary entries are recorded in the SR of the individual.</a:t>
          </a:r>
        </a:p>
        <a:p>
          <a:r>
            <a:rPr lang="en-US" sz="1100">
              <a:ln>
                <a:noFill/>
              </a:ln>
              <a:solidFill>
                <a:schemeClr val="dk1"/>
              </a:solidFill>
            </a:rPr>
            <a:t>3. Certified</a:t>
          </a:r>
          <a:r>
            <a:rPr lang="en-US" sz="1100" baseline="0">
              <a:ln>
                <a:noFill/>
              </a:ln>
              <a:solidFill>
                <a:schemeClr val="dk1"/>
              </a:solidFill>
            </a:rPr>
            <a:t> that the employee has not availed any EOL during the period of the claim.</a:t>
          </a:r>
        </a:p>
        <a:p>
          <a:r>
            <a:rPr lang="en-US" sz="1100" baseline="0">
              <a:ln>
                <a:noFill/>
              </a:ln>
              <a:solidFill>
                <a:schemeClr val="dk1"/>
              </a:solidFill>
            </a:rPr>
            <a:t>4. Certified that the individual has not misappropriated any Govt. money during his servie.</a:t>
          </a:r>
        </a:p>
        <a:p>
          <a:r>
            <a:rPr lang="en-US" sz="1100" baseline="0">
              <a:ln>
                <a:noFill/>
              </a:ln>
              <a:solidFill>
                <a:schemeClr val="dk1"/>
              </a:solidFill>
            </a:rPr>
            <a:t>5.Certified that the employee comes under the category of Superior /Inferior service.</a:t>
          </a:r>
        </a:p>
        <a:p>
          <a:r>
            <a:rPr lang="en-US" sz="1100" baseline="0">
              <a:ln>
                <a:noFill/>
              </a:ln>
              <a:solidFill>
                <a:schemeClr val="dk1"/>
              </a:solidFill>
            </a:rPr>
            <a:t>6. Certified that the employee has completed two years of serivce when he admitted to the FBF.</a:t>
          </a:r>
          <a:endParaRPr lang="en-US" sz="1100">
            <a:ln>
              <a:noFill/>
            </a:ln>
            <a:solidFill>
              <a:schemeClr val="dk1"/>
            </a:solidFill>
          </a:endParaRPr>
        </a:p>
        <a:p>
          <a:r>
            <a:rPr lang="en-US" sz="1100">
              <a:ln>
                <a:noFill/>
              </a:ln>
              <a:solidFill>
                <a:schemeClr val="dk1"/>
              </a:solidFill>
            </a:rPr>
            <a:t>  </a:t>
          </a:r>
          <a:r>
            <a:rPr lang="en-US" sz="1400" b="1" u="sng">
              <a:ln>
                <a:noFill/>
              </a:ln>
              <a:solidFill>
                <a:schemeClr val="dk1"/>
              </a:solidFill>
            </a:rPr>
            <a:t>Enclosers</a:t>
          </a:r>
          <a:r>
            <a:rPr lang="en-US" sz="1400" b="1" u="none">
              <a:ln>
                <a:noFill/>
              </a:ln>
              <a:solidFill>
                <a:schemeClr val="dk1"/>
              </a:solidFill>
            </a:rPr>
            <a:t>  :</a:t>
          </a:r>
          <a:r>
            <a:rPr lang="en-US" sz="1400" u="none">
              <a:ln>
                <a:noFill/>
              </a:ln>
              <a:solidFill>
                <a:schemeClr val="dk1"/>
              </a:solidFill>
            </a:rPr>
            <a:t>                                                                                                                                               </a:t>
          </a:r>
          <a:r>
            <a:rPr lang="en-US" sz="1100">
              <a:ln>
                <a:noFill/>
              </a:ln>
              <a:solidFill>
                <a:schemeClr val="dk1"/>
              </a:solidFill>
            </a:rPr>
            <a:t>1) Proceedings</a:t>
          </a:r>
        </a:p>
        <a:p>
          <a:r>
            <a:rPr lang="en-US" sz="1100" baseline="0">
              <a:ln>
                <a:noFill/>
              </a:ln>
              <a:solidFill>
                <a:schemeClr val="dk1"/>
              </a:solidFill>
            </a:rPr>
            <a:t>2) Calculation Sheet </a:t>
          </a:r>
        </a:p>
        <a:p>
          <a:r>
            <a:rPr lang="en-US" sz="1100" baseline="0">
              <a:ln>
                <a:noFill/>
              </a:ln>
              <a:solidFill>
                <a:schemeClr val="dk1"/>
              </a:solidFill>
            </a:rPr>
            <a:t>3) Annexure -C                                                </a:t>
          </a:r>
          <a:endParaRPr lang="en-US" sz="1100">
            <a:ln>
              <a:noFill/>
            </a:ln>
            <a:solidFill>
              <a:schemeClr val="dk1"/>
            </a:solidFill>
          </a:endParaRPr>
        </a:p>
      </xdr:txBody>
    </xdr:sp>
    <xdr:clientData/>
  </xdr:oneCellAnchor>
  <xdr:twoCellAnchor>
    <xdr:from>
      <xdr:col>10</xdr:col>
      <xdr:colOff>38100</xdr:colOff>
      <xdr:row>2</xdr:row>
      <xdr:rowOff>133350</xdr:rowOff>
    </xdr:from>
    <xdr:to>
      <xdr:col>10</xdr:col>
      <xdr:colOff>1009649</xdr:colOff>
      <xdr:row>2</xdr:row>
      <xdr:rowOff>447675</xdr:rowOff>
    </xdr:to>
    <xdr:sp macro="[0]!RoundedRectangle1_Click" textlink="">
      <xdr:nvSpPr>
        <xdr:cNvPr id="3" name="Rounded Rectangle 2">
          <a:hlinkClick xmlns:r="http://schemas.openxmlformats.org/officeDocument/2006/relationships" r:id="rId1"/>
          <a:extLst>
            <a:ext uri="{FF2B5EF4-FFF2-40B4-BE49-F238E27FC236}">
              <a16:creationId xmlns:a16="http://schemas.microsoft.com/office/drawing/2014/main" xmlns="" id="{00000000-0008-0000-0D00-000003000000}"/>
            </a:ext>
          </a:extLst>
        </xdr:cNvPr>
        <xdr:cNvSpPr/>
      </xdr:nvSpPr>
      <xdr:spPr>
        <a:xfrm>
          <a:off x="6858000" y="590550"/>
          <a:ext cx="971549"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FOREST\AppData\Local\Temp\GIS%20Claculator-D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ackup%2013-11-18\Downloads\GIS%20Claculator-Dep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FOREST\AppData\Local\Temp\New%20Folder\SRRZPHS%20Nuzvid\FR%2022(B)%20MOD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Proceedings"/>
      <sheetName val="Calculation sheet"/>
      <sheetName val="ANNEXURE C"/>
      <sheetName val="Annexure C (back page)"/>
      <sheetName val="APTC Form 40-(P)"/>
      <sheetName val="APTC Form 40-(P)back page"/>
      <sheetName val="Paper Token101(P)"/>
      <sheetName val="Proceedings (Insurance)"/>
      <sheetName val="Insurance Form 40"/>
      <sheetName val="Insurance-Form 40 back page"/>
      <sheetName val="Insurance - Paper Token101"/>
      <sheetName val="GIS Claculator-Dept"/>
    </sheetNames>
    <definedNames>
      <definedName name="RoundedRectangle1_Click"/>
    </definedNames>
    <sheetDataSet>
      <sheetData sheetId="0">
        <row r="20">
          <cell r="C20" t="str">
            <v>Guntur</v>
          </cell>
        </row>
        <row r="24">
          <cell r="C24" t="str">
            <v>Guntur Circle, Guntur</v>
          </cell>
        </row>
      </sheetData>
      <sheetData sheetId="1"/>
      <sheetData sheetId="2">
        <row r="17">
          <cell r="E17" t="str">
            <v>Calculation of total benefits under GIS saving</v>
          </cell>
          <cell r="I17" t="str">
            <v>Total</v>
          </cell>
        </row>
      </sheetData>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a"/>
      <sheetName val="Proceedings"/>
      <sheetName val="Calculation sheet"/>
      <sheetName val="ANNEXURE C"/>
      <sheetName val="Annexure C (back page)"/>
      <sheetName val="APTC Form 40-(P)"/>
      <sheetName val="APTC Form 40-(P)back page"/>
      <sheetName val="Paper Token101(P)"/>
      <sheetName val="Proceedings (Insurance)"/>
      <sheetName val="Insurance Form 40"/>
      <sheetName val="Insurance-Form 40 back page"/>
      <sheetName val="Insurance - Paper Token101"/>
      <sheetName val="GIS Claculator-Dept"/>
    </sheetNames>
    <definedNames>
      <definedName name="RoundedRectangle1_Click"/>
    </definedNames>
    <sheetDataSet>
      <sheetData sheetId="0">
        <row r="4">
          <cell r="D4" t="str">
            <v>D.David Prasad</v>
          </cell>
        </row>
        <row r="5">
          <cell r="D5" t="str">
            <v>Technical Officer</v>
          </cell>
        </row>
        <row r="6">
          <cell r="D6" t="str">
            <v>Guntur Circle, Guntur</v>
          </cell>
        </row>
        <row r="7">
          <cell r="D7" t="str">
            <v>Retired</v>
          </cell>
        </row>
        <row r="13">
          <cell r="B13">
            <v>30987</v>
          </cell>
          <cell r="C13">
            <v>34638</v>
          </cell>
        </row>
        <row r="14">
          <cell r="C14">
            <v>42886</v>
          </cell>
        </row>
        <row r="23">
          <cell r="C23" t="str">
            <v>Conservator of Forests</v>
          </cell>
        </row>
        <row r="24">
          <cell r="C24" t="str">
            <v>Guntur Circle, Guntur</v>
          </cell>
        </row>
        <row r="40">
          <cell r="I40" t="str">
            <v>31-5-2017</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ata"/>
      <sheetName val="47 cover page"/>
      <sheetName val="refixation proceedins"/>
      <sheetName val="FR 22 (a)(i) proceedings"/>
      <sheetName val="fr22(B) Proceedings"/>
      <sheetName val="Data (2)"/>
      <sheetName val="47 back page"/>
      <sheetName val="PF Shed"/>
      <sheetName val="Annexure I"/>
      <sheetName val="Annexure II"/>
      <sheetName val="Refixation bill 1"/>
      <sheetName val="101"/>
      <sheetName val="Paper Token"/>
      <sheetName val="aptc 49"/>
      <sheetName val="2 steps bill"/>
      <sheetName val="3 steps bill"/>
    </sheetNames>
    <sheetDataSet>
      <sheetData sheetId="0"/>
      <sheetData sheetId="1"/>
      <sheetData sheetId="2"/>
      <sheetData sheetId="3"/>
      <sheetData sheetId="4"/>
      <sheetData sheetId="5"/>
      <sheetData sheetId="6"/>
      <sheetData sheetId="7"/>
      <sheetData sheetId="8">
        <row r="9">
          <cell r="E9">
            <v>14530</v>
          </cell>
        </row>
        <row r="30">
          <cell r="E30">
            <v>691</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c/APFSA?sub_confirmation=1" TargetMode="External"/><Relationship Id="rId1" Type="http://schemas.openxmlformats.org/officeDocument/2006/relationships/hyperlink" Target="https://www.youtube.com/c/APFSA?sub_confirmation=1"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1"/>
  <dimension ref="A1:H60"/>
  <sheetViews>
    <sheetView showGridLines="0" showRowColHeaders="0" workbookViewId="0">
      <selection activeCell="D31" sqref="D31:E31"/>
    </sheetView>
  </sheetViews>
  <sheetFormatPr defaultColWidth="0" defaultRowHeight="15" zeroHeight="1"/>
  <cols>
    <col min="1" max="1" width="3" customWidth="1"/>
    <col min="2" max="3" width="21.7109375" customWidth="1"/>
    <col min="4" max="5" width="15" customWidth="1"/>
    <col min="6" max="6" width="29.28515625" customWidth="1"/>
    <col min="7" max="7" width="3.140625" customWidth="1"/>
    <col min="8" max="8" width="25" customWidth="1"/>
    <col min="9" max="16384" width="9.140625" hidden="1"/>
  </cols>
  <sheetData>
    <row r="1" spans="1:8" ht="15.75" thickBot="1">
      <c r="A1" s="288"/>
      <c r="B1" s="289"/>
      <c r="C1" s="289"/>
      <c r="D1" s="289"/>
      <c r="E1" s="289"/>
      <c r="F1" s="289"/>
      <c r="G1" s="290"/>
      <c r="H1" s="298"/>
    </row>
    <row r="2" spans="1:8" ht="63" customHeight="1" thickBot="1">
      <c r="A2" s="291"/>
      <c r="B2" s="454"/>
      <c r="C2" s="455"/>
      <c r="D2" s="455"/>
      <c r="E2" s="455"/>
      <c r="F2" s="456"/>
      <c r="G2" s="296"/>
      <c r="H2" s="298"/>
    </row>
    <row r="3" spans="1:8" ht="24" thickBot="1">
      <c r="A3" s="291"/>
      <c r="B3" s="442" t="s">
        <v>152</v>
      </c>
      <c r="C3" s="443"/>
      <c r="D3" s="444"/>
      <c r="E3" s="444"/>
      <c r="F3" s="445"/>
      <c r="G3" s="296"/>
      <c r="H3" s="298"/>
    </row>
    <row r="4" spans="1:8" s="69" customFormat="1" ht="24" customHeight="1">
      <c r="A4" s="292"/>
      <c r="B4" s="329" t="s">
        <v>153</v>
      </c>
      <c r="C4" s="330"/>
      <c r="D4" s="73" t="s">
        <v>357</v>
      </c>
      <c r="E4" s="457" t="s">
        <v>358</v>
      </c>
      <c r="F4" s="458"/>
      <c r="G4" s="297"/>
      <c r="H4" s="299"/>
    </row>
    <row r="5" spans="1:8" s="69" customFormat="1" ht="24" customHeight="1">
      <c r="A5" s="292"/>
      <c r="B5" s="329" t="s">
        <v>154</v>
      </c>
      <c r="C5" s="330"/>
      <c r="D5" s="73"/>
      <c r="E5" s="465" t="s">
        <v>359</v>
      </c>
      <c r="F5" s="466"/>
      <c r="G5" s="297"/>
      <c r="H5" s="299"/>
    </row>
    <row r="6" spans="1:8" s="69" customFormat="1" ht="24" customHeight="1">
      <c r="A6" s="292"/>
      <c r="B6" s="473" t="s">
        <v>169</v>
      </c>
      <c r="C6" s="474"/>
      <c r="D6" s="467" t="s">
        <v>170</v>
      </c>
      <c r="E6" s="468"/>
      <c r="F6" s="75" t="s">
        <v>171</v>
      </c>
      <c r="G6" s="297"/>
      <c r="H6" s="299"/>
    </row>
    <row r="7" spans="1:8" s="69" customFormat="1" ht="24" customHeight="1">
      <c r="A7" s="292"/>
      <c r="B7" s="475"/>
      <c r="C7" s="476"/>
      <c r="D7" s="469" t="s">
        <v>360</v>
      </c>
      <c r="E7" s="470"/>
      <c r="F7" s="791" t="s">
        <v>361</v>
      </c>
      <c r="G7" s="297"/>
      <c r="H7" s="299"/>
    </row>
    <row r="8" spans="1:8" s="69" customFormat="1" ht="24" customHeight="1">
      <c r="A8" s="292"/>
      <c r="B8" s="329" t="s">
        <v>155</v>
      </c>
      <c r="C8" s="330"/>
      <c r="D8" s="73"/>
      <c r="E8" s="471" t="s">
        <v>362</v>
      </c>
      <c r="F8" s="472"/>
      <c r="G8" s="297"/>
      <c r="H8" s="299"/>
    </row>
    <row r="9" spans="1:8" s="69" customFormat="1" ht="24" customHeight="1">
      <c r="A9" s="292"/>
      <c r="B9" s="329" t="s">
        <v>156</v>
      </c>
      <c r="C9" s="330"/>
      <c r="D9" s="73"/>
      <c r="E9" s="463" t="s">
        <v>363</v>
      </c>
      <c r="F9" s="464"/>
      <c r="G9" s="297"/>
      <c r="H9" s="299"/>
    </row>
    <row r="10" spans="1:8" s="69" customFormat="1" ht="24" customHeight="1">
      <c r="A10" s="292"/>
      <c r="B10" s="329" t="s">
        <v>158</v>
      </c>
      <c r="C10" s="330"/>
      <c r="D10" s="73" t="s">
        <v>157</v>
      </c>
      <c r="E10" s="463" t="s">
        <v>364</v>
      </c>
      <c r="F10" s="464"/>
      <c r="G10" s="297"/>
      <c r="H10" s="299"/>
    </row>
    <row r="11" spans="1:8" s="69" customFormat="1" ht="24" customHeight="1">
      <c r="A11" s="292"/>
      <c r="B11" s="329" t="s">
        <v>160</v>
      </c>
      <c r="C11" s="330"/>
      <c r="D11" s="74"/>
      <c r="E11" s="463" t="s">
        <v>159</v>
      </c>
      <c r="F11" s="464"/>
      <c r="G11" s="297"/>
      <c r="H11" s="299"/>
    </row>
    <row r="12" spans="1:8" s="69" customFormat="1" ht="24" customHeight="1" thickBot="1">
      <c r="A12" s="292"/>
      <c r="B12" s="329" t="str">
        <f>IF(E9="Death","Date of Death", "Date of Retirement")</f>
        <v>Date of Death</v>
      </c>
      <c r="C12" s="330"/>
      <c r="D12" s="74"/>
      <c r="E12" s="461">
        <v>45492</v>
      </c>
      <c r="F12" s="462"/>
      <c r="G12" s="297"/>
      <c r="H12" s="299"/>
    </row>
    <row r="13" spans="1:8" s="69" customFormat="1" ht="24" customHeight="1" thickBot="1">
      <c r="A13" s="292"/>
      <c r="B13" s="477" t="s">
        <v>161</v>
      </c>
      <c r="C13" s="448"/>
      <c r="D13" s="444"/>
      <c r="E13" s="444"/>
      <c r="F13" s="445"/>
      <c r="G13" s="297"/>
      <c r="H13" s="299"/>
    </row>
    <row r="14" spans="1:8" s="69" customFormat="1" ht="39" customHeight="1">
      <c r="A14" s="292"/>
      <c r="B14" s="459" t="s">
        <v>162</v>
      </c>
      <c r="C14" s="460"/>
      <c r="D14" s="460" t="s">
        <v>163</v>
      </c>
      <c r="E14" s="460"/>
      <c r="F14" s="334" t="s">
        <v>164</v>
      </c>
      <c r="G14" s="297"/>
      <c r="H14" s="299"/>
    </row>
    <row r="15" spans="1:8" s="69" customFormat="1" ht="28.5" customHeight="1">
      <c r="A15" s="292"/>
      <c r="B15" s="441">
        <v>37153</v>
      </c>
      <c r="C15" s="439"/>
      <c r="D15" s="439">
        <v>43555</v>
      </c>
      <c r="E15" s="440"/>
      <c r="F15" s="77">
        <v>30</v>
      </c>
      <c r="G15" s="297"/>
      <c r="H15" s="299"/>
    </row>
    <row r="16" spans="1:8" s="69" customFormat="1" ht="28.5" customHeight="1">
      <c r="A16" s="292"/>
      <c r="B16" s="441">
        <v>43556</v>
      </c>
      <c r="C16" s="440"/>
      <c r="D16" s="439">
        <v>45473</v>
      </c>
      <c r="E16" s="440"/>
      <c r="F16" s="77">
        <v>60</v>
      </c>
      <c r="G16" s="297"/>
      <c r="H16" s="299"/>
    </row>
    <row r="17" spans="1:8" s="69" customFormat="1" ht="28.5" customHeight="1">
      <c r="A17" s="292"/>
      <c r="B17" s="441"/>
      <c r="C17" s="440"/>
      <c r="D17" s="439"/>
      <c r="E17" s="440"/>
      <c r="F17" s="77"/>
      <c r="G17" s="297"/>
      <c r="H17" s="437" t="s">
        <v>344</v>
      </c>
    </row>
    <row r="18" spans="1:8" s="69" customFormat="1" ht="28.5" customHeight="1">
      <c r="A18" s="292"/>
      <c r="B18" s="441"/>
      <c r="C18" s="440"/>
      <c r="D18" s="439"/>
      <c r="E18" s="440"/>
      <c r="F18" s="77"/>
      <c r="G18" s="297"/>
      <c r="H18" s="437"/>
    </row>
    <row r="19" spans="1:8" s="69" customFormat="1" ht="28.5" customHeight="1" thickBot="1">
      <c r="A19" s="292"/>
      <c r="B19" s="449"/>
      <c r="C19" s="450"/>
      <c r="D19" s="450"/>
      <c r="E19" s="450"/>
      <c r="F19" s="72"/>
      <c r="G19" s="297"/>
      <c r="H19" s="437"/>
    </row>
    <row r="20" spans="1:8" s="69" customFormat="1" ht="24" thickBot="1">
      <c r="A20" s="292"/>
      <c r="B20" s="442" t="s">
        <v>166</v>
      </c>
      <c r="C20" s="443"/>
      <c r="D20" s="444"/>
      <c r="E20" s="444"/>
      <c r="F20" s="445"/>
      <c r="G20" s="297"/>
      <c r="H20" s="437"/>
    </row>
    <row r="21" spans="1:8" s="69" customFormat="1" ht="25.5" customHeight="1">
      <c r="A21" s="292"/>
      <c r="B21" s="329" t="s">
        <v>167</v>
      </c>
      <c r="C21" s="331"/>
      <c r="D21" s="478" t="s">
        <v>365</v>
      </c>
      <c r="E21" s="478"/>
      <c r="F21" s="479"/>
      <c r="G21" s="297"/>
      <c r="H21" s="437"/>
    </row>
    <row r="22" spans="1:8" s="69" customFormat="1" ht="25.5" customHeight="1">
      <c r="A22" s="292"/>
      <c r="B22" s="329" t="s">
        <v>168</v>
      </c>
      <c r="C22" s="331"/>
      <c r="D22" s="451" t="s">
        <v>362</v>
      </c>
      <c r="E22" s="451"/>
      <c r="F22" s="452"/>
      <c r="G22" s="297"/>
      <c r="H22" s="437"/>
    </row>
    <row r="23" spans="1:8" s="69" customFormat="1" ht="25.5" customHeight="1" thickBot="1">
      <c r="A23" s="292"/>
      <c r="B23" s="329" t="s">
        <v>179</v>
      </c>
      <c r="C23" s="331"/>
      <c r="D23" s="78"/>
      <c r="E23" s="482" t="s">
        <v>362</v>
      </c>
      <c r="F23" s="483"/>
      <c r="G23" s="297"/>
      <c r="H23" s="437"/>
    </row>
    <row r="24" spans="1:8" ht="24" thickBot="1">
      <c r="A24" s="291"/>
      <c r="B24" s="446" t="s">
        <v>165</v>
      </c>
      <c r="C24" s="447"/>
      <c r="D24" s="448"/>
      <c r="E24" s="444"/>
      <c r="F24" s="445"/>
      <c r="G24" s="296"/>
      <c r="H24" s="437"/>
    </row>
    <row r="25" spans="1:8" s="69" customFormat="1" ht="25.5" customHeight="1">
      <c r="A25" s="292"/>
      <c r="B25" s="329" t="s">
        <v>173</v>
      </c>
      <c r="C25" s="331"/>
      <c r="D25" s="480"/>
      <c r="E25" s="480"/>
      <c r="F25" s="481"/>
      <c r="G25" s="297"/>
      <c r="H25" s="437"/>
    </row>
    <row r="26" spans="1:8" s="69" customFormat="1" ht="25.5" customHeight="1">
      <c r="A26" s="292"/>
      <c r="B26" s="329" t="s">
        <v>178</v>
      </c>
      <c r="C26" s="331"/>
      <c r="D26" s="451" t="s">
        <v>180</v>
      </c>
      <c r="E26" s="451"/>
      <c r="F26" s="452"/>
      <c r="G26" s="297"/>
      <c r="H26" s="437"/>
    </row>
    <row r="27" spans="1:8" s="69" customFormat="1" ht="25.5" customHeight="1">
      <c r="A27" s="292"/>
      <c r="B27" s="329" t="s">
        <v>172</v>
      </c>
      <c r="C27" s="331"/>
      <c r="D27" s="451"/>
      <c r="E27" s="451"/>
      <c r="F27" s="452"/>
      <c r="G27" s="297"/>
      <c r="H27" s="437"/>
    </row>
    <row r="28" spans="1:8" s="69" customFormat="1" ht="25.5" customHeight="1">
      <c r="A28" s="292"/>
      <c r="B28" s="329" t="s">
        <v>174</v>
      </c>
      <c r="C28" s="331"/>
      <c r="D28" s="451" t="s">
        <v>368</v>
      </c>
      <c r="E28" s="451"/>
      <c r="F28" s="452"/>
      <c r="G28" s="297"/>
      <c r="H28" s="437"/>
    </row>
    <row r="29" spans="1:8" s="69" customFormat="1" ht="25.5" customHeight="1">
      <c r="A29" s="292"/>
      <c r="B29" s="329" t="s">
        <v>175</v>
      </c>
      <c r="C29" s="331"/>
      <c r="D29" s="451" t="s">
        <v>366</v>
      </c>
      <c r="E29" s="451"/>
      <c r="F29" s="452"/>
      <c r="G29" s="297"/>
      <c r="H29" s="437"/>
    </row>
    <row r="30" spans="1:8" s="69" customFormat="1" ht="25.5" customHeight="1">
      <c r="A30" s="292"/>
      <c r="B30" s="329" t="s">
        <v>176</v>
      </c>
      <c r="C30" s="331"/>
      <c r="D30" s="451" t="s">
        <v>367</v>
      </c>
      <c r="E30" s="451"/>
      <c r="F30" s="452"/>
      <c r="G30" s="297"/>
      <c r="H30" s="437"/>
    </row>
    <row r="31" spans="1:8" s="69" customFormat="1" ht="25.5" customHeight="1" thickBot="1">
      <c r="A31" s="292"/>
      <c r="B31" s="332" t="s">
        <v>177</v>
      </c>
      <c r="C31" s="333"/>
      <c r="D31" s="453"/>
      <c r="E31" s="453"/>
      <c r="F31" s="371">
        <v>45901</v>
      </c>
      <c r="G31" s="297"/>
      <c r="H31" s="437"/>
    </row>
    <row r="32" spans="1:8" ht="15.75" thickBot="1">
      <c r="A32" s="293"/>
      <c r="B32" s="294"/>
      <c r="C32" s="294"/>
      <c r="D32" s="294"/>
      <c r="E32" s="294"/>
      <c r="F32" s="294"/>
      <c r="G32" s="295"/>
      <c r="H32" s="437"/>
    </row>
    <row r="33" spans="1:8" ht="120.75" customHeight="1">
      <c r="A33" s="336"/>
      <c r="B33" s="438" t="s">
        <v>345</v>
      </c>
      <c r="C33" s="438"/>
      <c r="D33" s="438"/>
      <c r="E33" s="438"/>
      <c r="F33" s="438"/>
      <c r="G33" s="336"/>
      <c r="H33" s="337"/>
    </row>
    <row r="40" spans="1:8" hidden="1">
      <c r="B40" s="301">
        <v>1</v>
      </c>
      <c r="C40" s="301">
        <v>86</v>
      </c>
      <c r="D40" s="302"/>
      <c r="E40" s="302"/>
      <c r="F40" s="302"/>
      <c r="G40" s="302"/>
    </row>
    <row r="41" spans="1:8" hidden="1">
      <c r="B41" s="301">
        <v>2</v>
      </c>
      <c r="C41" s="301">
        <v>181</v>
      </c>
      <c r="D41" s="302"/>
      <c r="E41" s="302"/>
      <c r="F41" s="302"/>
      <c r="G41" s="302"/>
    </row>
    <row r="42" spans="1:8" hidden="1">
      <c r="B42" s="301">
        <v>3</v>
      </c>
      <c r="C42" s="301">
        <v>286</v>
      </c>
      <c r="D42" s="302"/>
      <c r="E42" s="302" t="str">
        <f>DAY(B15)&amp;"-"&amp;MONTH(B15)&amp;"-"&amp;YEAR(B15)</f>
        <v>19-9-2001</v>
      </c>
      <c r="F42" s="302"/>
      <c r="G42" s="302"/>
    </row>
    <row r="43" spans="1:8" hidden="1">
      <c r="B43" s="301">
        <v>4</v>
      </c>
      <c r="C43" s="301">
        <v>402</v>
      </c>
      <c r="D43" s="302"/>
      <c r="E43" s="302"/>
      <c r="F43" s="302"/>
      <c r="G43" s="302"/>
    </row>
    <row r="44" spans="1:8" hidden="1">
      <c r="B44" s="301">
        <v>5</v>
      </c>
      <c r="C44" s="301">
        <v>530</v>
      </c>
      <c r="D44" s="302"/>
      <c r="E44" s="302" t="str">
        <f>DAY(E12)&amp;"-"&amp;MONTH(E12)&amp;"-"&amp;YEAR(E12)</f>
        <v>19-7-2024</v>
      </c>
      <c r="F44" s="302">
        <f>MONTH(E44)</f>
        <v>7</v>
      </c>
      <c r="H44" s="303" t="str">
        <f>IF(F44&gt;10,YEAR(E12)&amp;"-"&amp;YEAR(E12)+1,YEAR(E12)-1&amp;"-"&amp;YEAR(E12))</f>
        <v>2023-2024</v>
      </c>
    </row>
    <row r="45" spans="1:8" hidden="1">
      <c r="B45" s="301">
        <v>6</v>
      </c>
      <c r="C45" s="301">
        <v>669</v>
      </c>
      <c r="D45" s="302"/>
      <c r="E45" s="302"/>
      <c r="F45" s="302">
        <f>YEAR(E12)</f>
        <v>2024</v>
      </c>
      <c r="G45" s="302"/>
    </row>
    <row r="46" spans="1:8" hidden="1">
      <c r="B46" s="301">
        <v>7</v>
      </c>
      <c r="C46" s="301">
        <v>822</v>
      </c>
      <c r="D46" s="302"/>
      <c r="E46" s="302"/>
      <c r="F46" s="302"/>
      <c r="G46" s="302"/>
    </row>
    <row r="47" spans="1:8" hidden="1">
      <c r="B47" s="301">
        <v>8</v>
      </c>
      <c r="C47" s="301">
        <v>990</v>
      </c>
      <c r="D47" s="302"/>
      <c r="E47" s="302"/>
      <c r="F47" s="304">
        <f>E44-1</f>
        <v>45491</v>
      </c>
      <c r="G47" s="302"/>
    </row>
    <row r="48" spans="1:8" hidden="1">
      <c r="B48" s="301">
        <v>9</v>
      </c>
      <c r="C48" s="301">
        <v>1179</v>
      </c>
      <c r="D48" s="302"/>
      <c r="E48" s="302"/>
      <c r="F48" s="302"/>
      <c r="G48" s="302"/>
    </row>
    <row r="49" spans="2:7" hidden="1">
      <c r="B49" s="301">
        <v>10</v>
      </c>
      <c r="C49" s="301">
        <v>1388</v>
      </c>
      <c r="D49" s="302"/>
      <c r="E49" s="302"/>
      <c r="F49" s="302"/>
      <c r="G49" s="302"/>
    </row>
    <row r="50" spans="2:7" hidden="1">
      <c r="B50" s="301"/>
      <c r="C50" s="301"/>
      <c r="D50" s="302"/>
      <c r="E50" s="302"/>
      <c r="F50" s="314">
        <f>F31</f>
        <v>45901</v>
      </c>
      <c r="G50" s="302"/>
    </row>
    <row r="51" spans="2:7" hidden="1">
      <c r="B51" s="301"/>
      <c r="C51" s="301"/>
      <c r="D51" s="302"/>
      <c r="E51" s="302"/>
      <c r="F51" s="302"/>
      <c r="G51" s="302"/>
    </row>
    <row r="52" spans="2:7" hidden="1">
      <c r="B52" s="301"/>
      <c r="C52" s="301"/>
      <c r="D52" s="302"/>
      <c r="E52" s="302"/>
      <c r="G52" s="302"/>
    </row>
    <row r="53" spans="2:7" hidden="1">
      <c r="B53" s="301"/>
      <c r="C53" s="301"/>
      <c r="D53" s="302"/>
      <c r="E53" s="302"/>
      <c r="F53" s="302">
        <f>YEAR(F50)</f>
        <v>2025</v>
      </c>
      <c r="G53" s="315">
        <f>MONTH(F50)</f>
        <v>9</v>
      </c>
    </row>
    <row r="54" spans="2:7" hidden="1">
      <c r="B54" s="305">
        <v>34639</v>
      </c>
      <c r="C54" s="301"/>
      <c r="D54" s="302"/>
      <c r="E54" s="302"/>
      <c r="F54" s="302"/>
      <c r="G54" s="302"/>
    </row>
    <row r="55" spans="2:7" hidden="1">
      <c r="B55" s="305"/>
      <c r="C55" s="301"/>
      <c r="D55" s="302"/>
      <c r="E55" s="302"/>
      <c r="F55" s="302"/>
      <c r="G55" s="302"/>
    </row>
    <row r="56" spans="2:7" hidden="1">
      <c r="B56" s="301"/>
      <c r="C56" s="301"/>
      <c r="D56" s="302"/>
      <c r="E56" s="302"/>
      <c r="F56" s="302"/>
      <c r="G56" s="302"/>
    </row>
    <row r="57" spans="2:7" hidden="1">
      <c r="B57" s="301"/>
      <c r="C57" s="301"/>
      <c r="D57" s="302"/>
      <c r="E57" s="302"/>
      <c r="F57" s="302"/>
      <c r="G57" s="302"/>
    </row>
    <row r="58" spans="2:7" hidden="1">
      <c r="B58" s="301"/>
      <c r="C58" s="301"/>
      <c r="D58" s="302"/>
      <c r="E58" s="302"/>
      <c r="F58" s="302"/>
      <c r="G58" s="302"/>
    </row>
    <row r="59" spans="2:7" hidden="1">
      <c r="B59" s="301"/>
      <c r="C59" s="301"/>
      <c r="D59" s="302"/>
      <c r="E59" s="302"/>
      <c r="F59" s="302"/>
      <c r="G59" s="302"/>
    </row>
    <row r="60" spans="2:7" hidden="1">
      <c r="B60" s="306">
        <f>MONTH(B54)</f>
        <v>11</v>
      </c>
      <c r="C60" s="301">
        <f>YEAR(B54)</f>
        <v>1994</v>
      </c>
      <c r="D60" s="302"/>
      <c r="E60" s="302"/>
      <c r="F60" s="302"/>
      <c r="G60" s="302"/>
    </row>
  </sheetData>
  <sheetProtection password="D590" sheet="1" objects="1" scenarios="1"/>
  <protectedRanges>
    <protectedRange sqref="D25:F31" name="Range5"/>
    <protectedRange sqref="B15:F19" name="Range2"/>
    <protectedRange sqref="D4:F5" name="Range1"/>
    <protectedRange sqref="D7:F12" name="Range3"/>
    <protectedRange sqref="D21:F23" name="Range4"/>
  </protectedRanges>
  <mergeCells count="39">
    <mergeCell ref="B15:C15"/>
    <mergeCell ref="D15:E15"/>
    <mergeCell ref="B16:C16"/>
    <mergeCell ref="D27:F27"/>
    <mergeCell ref="D28:F28"/>
    <mergeCell ref="D21:F21"/>
    <mergeCell ref="D22:F22"/>
    <mergeCell ref="D25:F25"/>
    <mergeCell ref="D26:F26"/>
    <mergeCell ref="E23:F23"/>
    <mergeCell ref="B2:F2"/>
    <mergeCell ref="B3:F3"/>
    <mergeCell ref="E4:F4"/>
    <mergeCell ref="B14:C14"/>
    <mergeCell ref="D14:E14"/>
    <mergeCell ref="E12:F12"/>
    <mergeCell ref="E10:F10"/>
    <mergeCell ref="E5:F5"/>
    <mergeCell ref="D6:E6"/>
    <mergeCell ref="D7:E7"/>
    <mergeCell ref="E8:F8"/>
    <mergeCell ref="E9:F9"/>
    <mergeCell ref="E11:F11"/>
    <mergeCell ref="B6:C7"/>
    <mergeCell ref="B13:F13"/>
    <mergeCell ref="H17:H32"/>
    <mergeCell ref="B33:F33"/>
    <mergeCell ref="D16:E16"/>
    <mergeCell ref="B17:C17"/>
    <mergeCell ref="D17:E17"/>
    <mergeCell ref="B20:F20"/>
    <mergeCell ref="B24:F24"/>
    <mergeCell ref="B18:C18"/>
    <mergeCell ref="D18:E18"/>
    <mergeCell ref="B19:C19"/>
    <mergeCell ref="D19:E19"/>
    <mergeCell ref="D29:F29"/>
    <mergeCell ref="D30:F30"/>
    <mergeCell ref="D31:E31"/>
  </mergeCells>
  <conditionalFormatting sqref="B10:C11">
    <cfRule type="expression" dxfId="23" priority="2" stopIfTrue="1">
      <formula>$E$9="Retirement"</formula>
    </cfRule>
  </conditionalFormatting>
  <conditionalFormatting sqref="D10:F11">
    <cfRule type="expression" dxfId="22" priority="1" stopIfTrue="1">
      <formula>$E$9="Retirement"</formula>
    </cfRule>
  </conditionalFormatting>
  <dataValidations count="13">
    <dataValidation type="date" operator="lessThanOrEqual" allowBlank="1" showInputMessage="1" showErrorMessage="1" sqref="D16:E16">
      <formula1>E12</formula1>
    </dataValidation>
    <dataValidation type="date" operator="lessThanOrEqual" allowBlank="1" showInputMessage="1" showErrorMessage="1" sqref="D17:E17">
      <formula1>E12</formula1>
    </dataValidation>
    <dataValidation type="date" operator="equal" allowBlank="1" showInputMessage="1" showErrorMessage="1" sqref="D18:E18">
      <formula1>E12</formula1>
    </dataValidation>
    <dataValidation type="date" operator="lessThanOrEqual" allowBlank="1" showInputMessage="1" showErrorMessage="1" error="You should not enter the date &#10;after 30-06-2019" sqref="D15:E15">
      <formula1>E12</formula1>
    </dataValidation>
    <dataValidation type="date" operator="greaterThan" allowBlank="1" showInputMessage="1" showErrorMessage="1" sqref="B16:C18">
      <formula1>D15</formula1>
    </dataValidation>
    <dataValidation type="list" allowBlank="1" showInputMessage="1" showErrorMessage="1" sqref="D4">
      <formula1>"Sri,Smt.,Kum."</formula1>
    </dataValidation>
    <dataValidation type="list" allowBlank="1" showInputMessage="1" showErrorMessage="1" sqref="E9">
      <formula1>"Retirement,Death"</formula1>
    </dataValidation>
    <dataValidation type="list" allowBlank="1" showInputMessage="1" showErrorMessage="1" sqref="D10">
      <formula1>"Smt.,Kum.,Sri"</formula1>
    </dataValidation>
    <dataValidation type="list" allowBlank="1" showInputMessage="1" showErrorMessage="1" sqref="E11">
      <formula1>"Wife,Daughter,Son"</formula1>
    </dataValidation>
    <dataValidation type="date" operator="greaterThanOrEqual" allowBlank="1" showInputMessage="1" showErrorMessage="1" error="You should not enter the date &#10;after 30-06-2019" sqref="B15:C15">
      <formula1>30987</formula1>
    </dataValidation>
    <dataValidation type="textLength" operator="equal" allowBlank="1" showInputMessage="1" showErrorMessage="1" error="Please enter 7 Digits Emp ID" prompt="Please enter 7 Digits Emp ID" sqref="D7">
      <formula1>7</formula1>
    </dataValidation>
    <dataValidation type="textLength" operator="equal" allowBlank="1" showInputMessage="1" showErrorMessage="1" prompt="Please Enter 8 digits CFMS ID" sqref="F7">
      <formula1>8</formula1>
    </dataValidation>
    <dataValidation type="date" errorStyle="information" allowBlank="1" showInputMessage="1" showErrorMessage="1" prompt="Enter Date &#10;&quot;dd-mm-yyyy&quot; &#10;formate" sqref="E12:F12">
      <formula1>30987</formula1>
      <formula2>45473</formula2>
    </dataValidation>
  </dataValidations>
  <hyperlinks>
    <hyperlink ref="B33:F33" r:id="rId1" tooltip="To subscribe our YouTube Channel" display="https://www.youtube.com/c/APFSA?sub_confirmation=1"/>
    <hyperlink ref="H17:H32" r:id="rId2" tooltip="To subscribe our YouTube Channel" display="https://www.youtube.com/c/APFSA?sub_confirmation=1"/>
  </hyperlinks>
  <pageMargins left="0.7" right="0.7" top="0.75" bottom="0.75" header="0.3" footer="0.3"/>
  <pageSetup paperSize="9" orientation="portrait" horizontalDpi="4294967293" verticalDpi="4294967293" r:id="rId3"/>
  <drawing r:id="rId4"/>
</worksheet>
</file>

<file path=xl/worksheets/sheet10.xml><?xml version="1.0" encoding="utf-8"?>
<worksheet xmlns="http://schemas.openxmlformats.org/spreadsheetml/2006/main" xmlns:r="http://schemas.openxmlformats.org/officeDocument/2006/relationships">
  <sheetPr codeName="Sheet9"/>
  <dimension ref="A1:WVS27"/>
  <sheetViews>
    <sheetView showGridLines="0" showRowColHeaders="0" topLeftCell="A4" workbookViewId="0">
      <selection activeCell="C6" sqref="C6"/>
    </sheetView>
  </sheetViews>
  <sheetFormatPr defaultColWidth="0" defaultRowHeight="15" customHeight="1" zeroHeight="1"/>
  <cols>
    <col min="1" max="1" width="4.28515625" style="64" customWidth="1"/>
    <col min="2" max="2" width="4" style="65" customWidth="1"/>
    <col min="3" max="3" width="22" style="65" customWidth="1"/>
    <col min="4" max="4" width="8.7109375" style="65" customWidth="1"/>
    <col min="5" max="5" width="8.140625" style="65" customWidth="1"/>
    <col min="6" max="6" width="18.42578125" style="65" customWidth="1"/>
    <col min="7" max="7" width="13.28515625" style="65" customWidth="1"/>
    <col min="8" max="8" width="9.28515625" style="65" customWidth="1"/>
    <col min="9" max="9" width="8.42578125" style="65" customWidth="1"/>
    <col min="10" max="10" width="4.5703125" style="64" customWidth="1"/>
    <col min="11" max="11" width="14.42578125" style="216" customWidth="1"/>
    <col min="12" max="256" width="9.140625" style="65" hidden="1"/>
    <col min="257" max="257" width="4.28515625" style="65" hidden="1" customWidth="1"/>
    <col min="258" max="258" width="4" style="65" hidden="1" customWidth="1"/>
    <col min="259" max="259" width="22" style="65" hidden="1" customWidth="1"/>
    <col min="260" max="260" width="8.85546875" style="65" hidden="1" customWidth="1"/>
    <col min="261" max="261" width="9.42578125" style="65" hidden="1" customWidth="1"/>
    <col min="262" max="262" width="15" style="65" hidden="1" customWidth="1"/>
    <col min="263" max="263" width="13.28515625" style="65" hidden="1" customWidth="1"/>
    <col min="264" max="264" width="11.7109375" style="65" hidden="1" customWidth="1"/>
    <col min="265" max="265" width="9.140625" style="65" hidden="1" customWidth="1"/>
    <col min="266" max="266" width="4.5703125" style="65" hidden="1" customWidth="1"/>
    <col min="267" max="267" width="14.42578125" style="65" hidden="1" customWidth="1"/>
    <col min="268" max="512" width="9.140625" style="65" hidden="1"/>
    <col min="513" max="513" width="4.28515625" style="65" hidden="1" customWidth="1"/>
    <col min="514" max="514" width="4" style="65" hidden="1" customWidth="1"/>
    <col min="515" max="515" width="22" style="65" hidden="1" customWidth="1"/>
    <col min="516" max="516" width="8.85546875" style="65" hidden="1" customWidth="1"/>
    <col min="517" max="517" width="9.42578125" style="65" hidden="1" customWidth="1"/>
    <col min="518" max="518" width="15" style="65" hidden="1" customWidth="1"/>
    <col min="519" max="519" width="13.28515625" style="65" hidden="1" customWidth="1"/>
    <col min="520" max="520" width="11.7109375" style="65" hidden="1" customWidth="1"/>
    <col min="521" max="521" width="9.140625" style="65" hidden="1" customWidth="1"/>
    <col min="522" max="522" width="4.5703125" style="65" hidden="1" customWidth="1"/>
    <col min="523" max="523" width="14.42578125" style="65" hidden="1" customWidth="1"/>
    <col min="524" max="768" width="9.140625" style="65" hidden="1"/>
    <col min="769" max="769" width="4.28515625" style="65" hidden="1" customWidth="1"/>
    <col min="770" max="770" width="4" style="65" hidden="1" customWidth="1"/>
    <col min="771" max="771" width="22" style="65" hidden="1" customWidth="1"/>
    <col min="772" max="772" width="8.85546875" style="65" hidden="1" customWidth="1"/>
    <col min="773" max="773" width="9.42578125" style="65" hidden="1" customWidth="1"/>
    <col min="774" max="774" width="15" style="65" hidden="1" customWidth="1"/>
    <col min="775" max="775" width="13.28515625" style="65" hidden="1" customWidth="1"/>
    <col min="776" max="776" width="11.7109375" style="65" hidden="1" customWidth="1"/>
    <col min="777" max="777" width="9.140625" style="65" hidden="1" customWidth="1"/>
    <col min="778" max="778" width="4.5703125" style="65" hidden="1" customWidth="1"/>
    <col min="779" max="779" width="14.42578125" style="65" hidden="1" customWidth="1"/>
    <col min="780" max="1024" width="9.140625" style="65" hidden="1"/>
    <col min="1025" max="1025" width="4.28515625" style="65" hidden="1" customWidth="1"/>
    <col min="1026" max="1026" width="4" style="65" hidden="1" customWidth="1"/>
    <col min="1027" max="1027" width="22" style="65" hidden="1" customWidth="1"/>
    <col min="1028" max="1028" width="8.85546875" style="65" hidden="1" customWidth="1"/>
    <col min="1029" max="1029" width="9.42578125" style="65" hidden="1" customWidth="1"/>
    <col min="1030" max="1030" width="15" style="65" hidden="1" customWidth="1"/>
    <col min="1031" max="1031" width="13.28515625" style="65" hidden="1" customWidth="1"/>
    <col min="1032" max="1032" width="11.7109375" style="65" hidden="1" customWidth="1"/>
    <col min="1033" max="1033" width="9.140625" style="65" hidden="1" customWidth="1"/>
    <col min="1034" max="1034" width="4.5703125" style="65" hidden="1" customWidth="1"/>
    <col min="1035" max="1035" width="14.42578125" style="65" hidden="1" customWidth="1"/>
    <col min="1036" max="1280" width="9.140625" style="65" hidden="1"/>
    <col min="1281" max="1281" width="4.28515625" style="65" hidden="1" customWidth="1"/>
    <col min="1282" max="1282" width="4" style="65" hidden="1" customWidth="1"/>
    <col min="1283" max="1283" width="22" style="65" hidden="1" customWidth="1"/>
    <col min="1284" max="1284" width="8.85546875" style="65" hidden="1" customWidth="1"/>
    <col min="1285" max="1285" width="9.42578125" style="65" hidden="1" customWidth="1"/>
    <col min="1286" max="1286" width="15" style="65" hidden="1" customWidth="1"/>
    <col min="1287" max="1287" width="13.28515625" style="65" hidden="1" customWidth="1"/>
    <col min="1288" max="1288" width="11.7109375" style="65" hidden="1" customWidth="1"/>
    <col min="1289" max="1289" width="9.140625" style="65" hidden="1" customWidth="1"/>
    <col min="1290" max="1290" width="4.5703125" style="65" hidden="1" customWidth="1"/>
    <col min="1291" max="1291" width="14.42578125" style="65" hidden="1" customWidth="1"/>
    <col min="1292" max="1536" width="9.140625" style="65" hidden="1"/>
    <col min="1537" max="1537" width="4.28515625" style="65" hidden="1" customWidth="1"/>
    <col min="1538" max="1538" width="4" style="65" hidden="1" customWidth="1"/>
    <col min="1539" max="1539" width="22" style="65" hidden="1" customWidth="1"/>
    <col min="1540" max="1540" width="8.85546875" style="65" hidden="1" customWidth="1"/>
    <col min="1541" max="1541" width="9.42578125" style="65" hidden="1" customWidth="1"/>
    <col min="1542" max="1542" width="15" style="65" hidden="1" customWidth="1"/>
    <col min="1543" max="1543" width="13.28515625" style="65" hidden="1" customWidth="1"/>
    <col min="1544" max="1544" width="11.7109375" style="65" hidden="1" customWidth="1"/>
    <col min="1545" max="1545" width="9.140625" style="65" hidden="1" customWidth="1"/>
    <col min="1546" max="1546" width="4.5703125" style="65" hidden="1" customWidth="1"/>
    <col min="1547" max="1547" width="14.42578125" style="65" hidden="1" customWidth="1"/>
    <col min="1548" max="1792" width="9.140625" style="65" hidden="1"/>
    <col min="1793" max="1793" width="4.28515625" style="65" hidden="1" customWidth="1"/>
    <col min="1794" max="1794" width="4" style="65" hidden="1" customWidth="1"/>
    <col min="1795" max="1795" width="22" style="65" hidden="1" customWidth="1"/>
    <col min="1796" max="1796" width="8.85546875" style="65" hidden="1" customWidth="1"/>
    <col min="1797" max="1797" width="9.42578125" style="65" hidden="1" customWidth="1"/>
    <col min="1798" max="1798" width="15" style="65" hidden="1" customWidth="1"/>
    <col min="1799" max="1799" width="13.28515625" style="65" hidden="1" customWidth="1"/>
    <col min="1800" max="1800" width="11.7109375" style="65" hidden="1" customWidth="1"/>
    <col min="1801" max="1801" width="9.140625" style="65" hidden="1" customWidth="1"/>
    <col min="1802" max="1802" width="4.5703125" style="65" hidden="1" customWidth="1"/>
    <col min="1803" max="1803" width="14.42578125" style="65" hidden="1" customWidth="1"/>
    <col min="1804" max="2048" width="9.140625" style="65" hidden="1"/>
    <col min="2049" max="2049" width="4.28515625" style="65" hidden="1" customWidth="1"/>
    <col min="2050" max="2050" width="4" style="65" hidden="1" customWidth="1"/>
    <col min="2051" max="2051" width="22" style="65" hidden="1" customWidth="1"/>
    <col min="2052" max="2052" width="8.85546875" style="65" hidden="1" customWidth="1"/>
    <col min="2053" max="2053" width="9.42578125" style="65" hidden="1" customWidth="1"/>
    <col min="2054" max="2054" width="15" style="65" hidden="1" customWidth="1"/>
    <col min="2055" max="2055" width="13.28515625" style="65" hidden="1" customWidth="1"/>
    <col min="2056" max="2056" width="11.7109375" style="65" hidden="1" customWidth="1"/>
    <col min="2057" max="2057" width="9.140625" style="65" hidden="1" customWidth="1"/>
    <col min="2058" max="2058" width="4.5703125" style="65" hidden="1" customWidth="1"/>
    <col min="2059" max="2059" width="14.42578125" style="65" hidden="1" customWidth="1"/>
    <col min="2060" max="2304" width="9.140625" style="65" hidden="1"/>
    <col min="2305" max="2305" width="4.28515625" style="65" hidden="1" customWidth="1"/>
    <col min="2306" max="2306" width="4" style="65" hidden="1" customWidth="1"/>
    <col min="2307" max="2307" width="22" style="65" hidden="1" customWidth="1"/>
    <col min="2308" max="2308" width="8.85546875" style="65" hidden="1" customWidth="1"/>
    <col min="2309" max="2309" width="9.42578125" style="65" hidden="1" customWidth="1"/>
    <col min="2310" max="2310" width="15" style="65" hidden="1" customWidth="1"/>
    <col min="2311" max="2311" width="13.28515625" style="65" hidden="1" customWidth="1"/>
    <col min="2312" max="2312" width="11.7109375" style="65" hidden="1" customWidth="1"/>
    <col min="2313" max="2313" width="9.140625" style="65" hidden="1" customWidth="1"/>
    <col min="2314" max="2314" width="4.5703125" style="65" hidden="1" customWidth="1"/>
    <col min="2315" max="2315" width="14.42578125" style="65" hidden="1" customWidth="1"/>
    <col min="2316" max="2560" width="9.140625" style="65" hidden="1"/>
    <col min="2561" max="2561" width="4.28515625" style="65" hidden="1" customWidth="1"/>
    <col min="2562" max="2562" width="4" style="65" hidden="1" customWidth="1"/>
    <col min="2563" max="2563" width="22" style="65" hidden="1" customWidth="1"/>
    <col min="2564" max="2564" width="8.85546875" style="65" hidden="1" customWidth="1"/>
    <col min="2565" max="2565" width="9.42578125" style="65" hidden="1" customWidth="1"/>
    <col min="2566" max="2566" width="15" style="65" hidden="1" customWidth="1"/>
    <col min="2567" max="2567" width="13.28515625" style="65" hidden="1" customWidth="1"/>
    <col min="2568" max="2568" width="11.7109375" style="65" hidden="1" customWidth="1"/>
    <col min="2569" max="2569" width="9.140625" style="65" hidden="1" customWidth="1"/>
    <col min="2570" max="2570" width="4.5703125" style="65" hidden="1" customWidth="1"/>
    <col min="2571" max="2571" width="14.42578125" style="65" hidden="1" customWidth="1"/>
    <col min="2572" max="2816" width="9.140625" style="65" hidden="1"/>
    <col min="2817" max="2817" width="4.28515625" style="65" hidden="1" customWidth="1"/>
    <col min="2818" max="2818" width="4" style="65" hidden="1" customWidth="1"/>
    <col min="2819" max="2819" width="22" style="65" hidden="1" customWidth="1"/>
    <col min="2820" max="2820" width="8.85546875" style="65" hidden="1" customWidth="1"/>
    <col min="2821" max="2821" width="9.42578125" style="65" hidden="1" customWidth="1"/>
    <col min="2822" max="2822" width="15" style="65" hidden="1" customWidth="1"/>
    <col min="2823" max="2823" width="13.28515625" style="65" hidden="1" customWidth="1"/>
    <col min="2824" max="2824" width="11.7109375" style="65" hidden="1" customWidth="1"/>
    <col min="2825" max="2825" width="9.140625" style="65" hidden="1" customWidth="1"/>
    <col min="2826" max="2826" width="4.5703125" style="65" hidden="1" customWidth="1"/>
    <col min="2827" max="2827" width="14.42578125" style="65" hidden="1" customWidth="1"/>
    <col min="2828" max="3072" width="9.140625" style="65" hidden="1"/>
    <col min="3073" max="3073" width="4.28515625" style="65" hidden="1" customWidth="1"/>
    <col min="3074" max="3074" width="4" style="65" hidden="1" customWidth="1"/>
    <col min="3075" max="3075" width="22" style="65" hidden="1" customWidth="1"/>
    <col min="3076" max="3076" width="8.85546875" style="65" hidden="1" customWidth="1"/>
    <col min="3077" max="3077" width="9.42578125" style="65" hidden="1" customWidth="1"/>
    <col min="3078" max="3078" width="15" style="65" hidden="1" customWidth="1"/>
    <col min="3079" max="3079" width="13.28515625" style="65" hidden="1" customWidth="1"/>
    <col min="3080" max="3080" width="11.7109375" style="65" hidden="1" customWidth="1"/>
    <col min="3081" max="3081" width="9.140625" style="65" hidden="1" customWidth="1"/>
    <col min="3082" max="3082" width="4.5703125" style="65" hidden="1" customWidth="1"/>
    <col min="3083" max="3083" width="14.42578125" style="65" hidden="1" customWidth="1"/>
    <col min="3084" max="3328" width="9.140625" style="65" hidden="1"/>
    <col min="3329" max="3329" width="4.28515625" style="65" hidden="1" customWidth="1"/>
    <col min="3330" max="3330" width="4" style="65" hidden="1" customWidth="1"/>
    <col min="3331" max="3331" width="22" style="65" hidden="1" customWidth="1"/>
    <col min="3332" max="3332" width="8.85546875" style="65" hidden="1" customWidth="1"/>
    <col min="3333" max="3333" width="9.42578125" style="65" hidden="1" customWidth="1"/>
    <col min="3334" max="3334" width="15" style="65" hidden="1" customWidth="1"/>
    <col min="3335" max="3335" width="13.28515625" style="65" hidden="1" customWidth="1"/>
    <col min="3336" max="3336" width="11.7109375" style="65" hidden="1" customWidth="1"/>
    <col min="3337" max="3337" width="9.140625" style="65" hidden="1" customWidth="1"/>
    <col min="3338" max="3338" width="4.5703125" style="65" hidden="1" customWidth="1"/>
    <col min="3339" max="3339" width="14.42578125" style="65" hidden="1" customWidth="1"/>
    <col min="3340" max="3584" width="9.140625" style="65" hidden="1"/>
    <col min="3585" max="3585" width="4.28515625" style="65" hidden="1" customWidth="1"/>
    <col min="3586" max="3586" width="4" style="65" hidden="1" customWidth="1"/>
    <col min="3587" max="3587" width="22" style="65" hidden="1" customWidth="1"/>
    <col min="3588" max="3588" width="8.85546875" style="65" hidden="1" customWidth="1"/>
    <col min="3589" max="3589" width="9.42578125" style="65" hidden="1" customWidth="1"/>
    <col min="3590" max="3590" width="15" style="65" hidden="1" customWidth="1"/>
    <col min="3591" max="3591" width="13.28515625" style="65" hidden="1" customWidth="1"/>
    <col min="3592" max="3592" width="11.7109375" style="65" hidden="1" customWidth="1"/>
    <col min="3593" max="3593" width="9.140625" style="65" hidden="1" customWidth="1"/>
    <col min="3594" max="3594" width="4.5703125" style="65" hidden="1" customWidth="1"/>
    <col min="3595" max="3595" width="14.42578125" style="65" hidden="1" customWidth="1"/>
    <col min="3596" max="3840" width="9.140625" style="65" hidden="1"/>
    <col min="3841" max="3841" width="4.28515625" style="65" hidden="1" customWidth="1"/>
    <col min="3842" max="3842" width="4" style="65" hidden="1" customWidth="1"/>
    <col min="3843" max="3843" width="22" style="65" hidden="1" customWidth="1"/>
    <col min="3844" max="3844" width="8.85546875" style="65" hidden="1" customWidth="1"/>
    <col min="3845" max="3845" width="9.42578125" style="65" hidden="1" customWidth="1"/>
    <col min="3846" max="3846" width="15" style="65" hidden="1" customWidth="1"/>
    <col min="3847" max="3847" width="13.28515625" style="65" hidden="1" customWidth="1"/>
    <col min="3848" max="3848" width="11.7109375" style="65" hidden="1" customWidth="1"/>
    <col min="3849" max="3849" width="9.140625" style="65" hidden="1" customWidth="1"/>
    <col min="3850" max="3850" width="4.5703125" style="65" hidden="1" customWidth="1"/>
    <col min="3851" max="3851" width="14.42578125" style="65" hidden="1" customWidth="1"/>
    <col min="3852" max="4096" width="9.140625" style="65" hidden="1"/>
    <col min="4097" max="4097" width="4.28515625" style="65" hidden="1" customWidth="1"/>
    <col min="4098" max="4098" width="4" style="65" hidden="1" customWidth="1"/>
    <col min="4099" max="4099" width="22" style="65" hidden="1" customWidth="1"/>
    <col min="4100" max="4100" width="8.85546875" style="65" hidden="1" customWidth="1"/>
    <col min="4101" max="4101" width="9.42578125" style="65" hidden="1" customWidth="1"/>
    <col min="4102" max="4102" width="15" style="65" hidden="1" customWidth="1"/>
    <col min="4103" max="4103" width="13.28515625" style="65" hidden="1" customWidth="1"/>
    <col min="4104" max="4104" width="11.7109375" style="65" hidden="1" customWidth="1"/>
    <col min="4105" max="4105" width="9.140625" style="65" hidden="1" customWidth="1"/>
    <col min="4106" max="4106" width="4.5703125" style="65" hidden="1" customWidth="1"/>
    <col min="4107" max="4107" width="14.42578125" style="65" hidden="1" customWidth="1"/>
    <col min="4108" max="4352" width="9.140625" style="65" hidden="1"/>
    <col min="4353" max="4353" width="4.28515625" style="65" hidden="1" customWidth="1"/>
    <col min="4354" max="4354" width="4" style="65" hidden="1" customWidth="1"/>
    <col min="4355" max="4355" width="22" style="65" hidden="1" customWidth="1"/>
    <col min="4356" max="4356" width="8.85546875" style="65" hidden="1" customWidth="1"/>
    <col min="4357" max="4357" width="9.42578125" style="65" hidden="1" customWidth="1"/>
    <col min="4358" max="4358" width="15" style="65" hidden="1" customWidth="1"/>
    <col min="4359" max="4359" width="13.28515625" style="65" hidden="1" customWidth="1"/>
    <col min="4360" max="4360" width="11.7109375" style="65" hidden="1" customWidth="1"/>
    <col min="4361" max="4361" width="9.140625" style="65" hidden="1" customWidth="1"/>
    <col min="4362" max="4362" width="4.5703125" style="65" hidden="1" customWidth="1"/>
    <col min="4363" max="4363" width="14.42578125" style="65" hidden="1" customWidth="1"/>
    <col min="4364" max="4608" width="9.140625" style="65" hidden="1"/>
    <col min="4609" max="4609" width="4.28515625" style="65" hidden="1" customWidth="1"/>
    <col min="4610" max="4610" width="4" style="65" hidden="1" customWidth="1"/>
    <col min="4611" max="4611" width="22" style="65" hidden="1" customWidth="1"/>
    <col min="4612" max="4612" width="8.85546875" style="65" hidden="1" customWidth="1"/>
    <col min="4613" max="4613" width="9.42578125" style="65" hidden="1" customWidth="1"/>
    <col min="4614" max="4614" width="15" style="65" hidden="1" customWidth="1"/>
    <col min="4615" max="4615" width="13.28515625" style="65" hidden="1" customWidth="1"/>
    <col min="4616" max="4616" width="11.7109375" style="65" hidden="1" customWidth="1"/>
    <col min="4617" max="4617" width="9.140625" style="65" hidden="1" customWidth="1"/>
    <col min="4618" max="4618" width="4.5703125" style="65" hidden="1" customWidth="1"/>
    <col min="4619" max="4619" width="14.42578125" style="65" hidden="1" customWidth="1"/>
    <col min="4620" max="4864" width="9.140625" style="65" hidden="1"/>
    <col min="4865" max="4865" width="4.28515625" style="65" hidden="1" customWidth="1"/>
    <col min="4866" max="4866" width="4" style="65" hidden="1" customWidth="1"/>
    <col min="4867" max="4867" width="22" style="65" hidden="1" customWidth="1"/>
    <col min="4868" max="4868" width="8.85546875" style="65" hidden="1" customWidth="1"/>
    <col min="4869" max="4869" width="9.42578125" style="65" hidden="1" customWidth="1"/>
    <col min="4870" max="4870" width="15" style="65" hidden="1" customWidth="1"/>
    <col min="4871" max="4871" width="13.28515625" style="65" hidden="1" customWidth="1"/>
    <col min="4872" max="4872" width="11.7109375" style="65" hidden="1" customWidth="1"/>
    <col min="4873" max="4873" width="9.140625" style="65" hidden="1" customWidth="1"/>
    <col min="4874" max="4874" width="4.5703125" style="65" hidden="1" customWidth="1"/>
    <col min="4875" max="4875" width="14.42578125" style="65" hidden="1" customWidth="1"/>
    <col min="4876" max="5120" width="9.140625" style="65" hidden="1"/>
    <col min="5121" max="5121" width="4.28515625" style="65" hidden="1" customWidth="1"/>
    <col min="5122" max="5122" width="4" style="65" hidden="1" customWidth="1"/>
    <col min="5123" max="5123" width="22" style="65" hidden="1" customWidth="1"/>
    <col min="5124" max="5124" width="8.85546875" style="65" hidden="1" customWidth="1"/>
    <col min="5125" max="5125" width="9.42578125" style="65" hidden="1" customWidth="1"/>
    <col min="5126" max="5126" width="15" style="65" hidden="1" customWidth="1"/>
    <col min="5127" max="5127" width="13.28515625" style="65" hidden="1" customWidth="1"/>
    <col min="5128" max="5128" width="11.7109375" style="65" hidden="1" customWidth="1"/>
    <col min="5129" max="5129" width="9.140625" style="65" hidden="1" customWidth="1"/>
    <col min="5130" max="5130" width="4.5703125" style="65" hidden="1" customWidth="1"/>
    <col min="5131" max="5131" width="14.42578125" style="65" hidden="1" customWidth="1"/>
    <col min="5132" max="5376" width="9.140625" style="65" hidden="1"/>
    <col min="5377" max="5377" width="4.28515625" style="65" hidden="1" customWidth="1"/>
    <col min="5378" max="5378" width="4" style="65" hidden="1" customWidth="1"/>
    <col min="5379" max="5379" width="22" style="65" hidden="1" customWidth="1"/>
    <col min="5380" max="5380" width="8.85546875" style="65" hidden="1" customWidth="1"/>
    <col min="5381" max="5381" width="9.42578125" style="65" hidden="1" customWidth="1"/>
    <col min="5382" max="5382" width="15" style="65" hidden="1" customWidth="1"/>
    <col min="5383" max="5383" width="13.28515625" style="65" hidden="1" customWidth="1"/>
    <col min="5384" max="5384" width="11.7109375" style="65" hidden="1" customWidth="1"/>
    <col min="5385" max="5385" width="9.140625" style="65" hidden="1" customWidth="1"/>
    <col min="5386" max="5386" width="4.5703125" style="65" hidden="1" customWidth="1"/>
    <col min="5387" max="5387" width="14.42578125" style="65" hidden="1" customWidth="1"/>
    <col min="5388" max="5632" width="9.140625" style="65" hidden="1"/>
    <col min="5633" max="5633" width="4.28515625" style="65" hidden="1" customWidth="1"/>
    <col min="5634" max="5634" width="4" style="65" hidden="1" customWidth="1"/>
    <col min="5635" max="5635" width="22" style="65" hidden="1" customWidth="1"/>
    <col min="5636" max="5636" width="8.85546875" style="65" hidden="1" customWidth="1"/>
    <col min="5637" max="5637" width="9.42578125" style="65" hidden="1" customWidth="1"/>
    <col min="5638" max="5638" width="15" style="65" hidden="1" customWidth="1"/>
    <col min="5639" max="5639" width="13.28515625" style="65" hidden="1" customWidth="1"/>
    <col min="5640" max="5640" width="11.7109375" style="65" hidden="1" customWidth="1"/>
    <col min="5641" max="5641" width="9.140625" style="65" hidden="1" customWidth="1"/>
    <col min="5642" max="5642" width="4.5703125" style="65" hidden="1" customWidth="1"/>
    <col min="5643" max="5643" width="14.42578125" style="65" hidden="1" customWidth="1"/>
    <col min="5644" max="5888" width="9.140625" style="65" hidden="1"/>
    <col min="5889" max="5889" width="4.28515625" style="65" hidden="1" customWidth="1"/>
    <col min="5890" max="5890" width="4" style="65" hidden="1" customWidth="1"/>
    <col min="5891" max="5891" width="22" style="65" hidden="1" customWidth="1"/>
    <col min="5892" max="5892" width="8.85546875" style="65" hidden="1" customWidth="1"/>
    <col min="5893" max="5893" width="9.42578125" style="65" hidden="1" customWidth="1"/>
    <col min="5894" max="5894" width="15" style="65" hidden="1" customWidth="1"/>
    <col min="5895" max="5895" width="13.28515625" style="65" hidden="1" customWidth="1"/>
    <col min="5896" max="5896" width="11.7109375" style="65" hidden="1" customWidth="1"/>
    <col min="5897" max="5897" width="9.140625" style="65" hidden="1" customWidth="1"/>
    <col min="5898" max="5898" width="4.5703125" style="65" hidden="1" customWidth="1"/>
    <col min="5899" max="5899" width="14.42578125" style="65" hidden="1" customWidth="1"/>
    <col min="5900" max="6144" width="9.140625" style="65" hidden="1"/>
    <col min="6145" max="6145" width="4.28515625" style="65" hidden="1" customWidth="1"/>
    <col min="6146" max="6146" width="4" style="65" hidden="1" customWidth="1"/>
    <col min="6147" max="6147" width="22" style="65" hidden="1" customWidth="1"/>
    <col min="6148" max="6148" width="8.85546875" style="65" hidden="1" customWidth="1"/>
    <col min="6149" max="6149" width="9.42578125" style="65" hidden="1" customWidth="1"/>
    <col min="6150" max="6150" width="15" style="65" hidden="1" customWidth="1"/>
    <col min="6151" max="6151" width="13.28515625" style="65" hidden="1" customWidth="1"/>
    <col min="6152" max="6152" width="11.7109375" style="65" hidden="1" customWidth="1"/>
    <col min="6153" max="6153" width="9.140625" style="65" hidden="1" customWidth="1"/>
    <col min="6154" max="6154" width="4.5703125" style="65" hidden="1" customWidth="1"/>
    <col min="6155" max="6155" width="14.42578125" style="65" hidden="1" customWidth="1"/>
    <col min="6156" max="6400" width="9.140625" style="65" hidden="1"/>
    <col min="6401" max="6401" width="4.28515625" style="65" hidden="1" customWidth="1"/>
    <col min="6402" max="6402" width="4" style="65" hidden="1" customWidth="1"/>
    <col min="6403" max="6403" width="22" style="65" hidden="1" customWidth="1"/>
    <col min="6404" max="6404" width="8.85546875" style="65" hidden="1" customWidth="1"/>
    <col min="6405" max="6405" width="9.42578125" style="65" hidden="1" customWidth="1"/>
    <col min="6406" max="6406" width="15" style="65" hidden="1" customWidth="1"/>
    <col min="6407" max="6407" width="13.28515625" style="65" hidden="1" customWidth="1"/>
    <col min="6408" max="6408" width="11.7109375" style="65" hidden="1" customWidth="1"/>
    <col min="6409" max="6409" width="9.140625" style="65" hidden="1" customWidth="1"/>
    <col min="6410" max="6410" width="4.5703125" style="65" hidden="1" customWidth="1"/>
    <col min="6411" max="6411" width="14.42578125" style="65" hidden="1" customWidth="1"/>
    <col min="6412" max="6656" width="9.140625" style="65" hidden="1"/>
    <col min="6657" max="6657" width="4.28515625" style="65" hidden="1" customWidth="1"/>
    <col min="6658" max="6658" width="4" style="65" hidden="1" customWidth="1"/>
    <col min="6659" max="6659" width="22" style="65" hidden="1" customWidth="1"/>
    <col min="6660" max="6660" width="8.85546875" style="65" hidden="1" customWidth="1"/>
    <col min="6661" max="6661" width="9.42578125" style="65" hidden="1" customWidth="1"/>
    <col min="6662" max="6662" width="15" style="65" hidden="1" customWidth="1"/>
    <col min="6663" max="6663" width="13.28515625" style="65" hidden="1" customWidth="1"/>
    <col min="6664" max="6664" width="11.7109375" style="65" hidden="1" customWidth="1"/>
    <col min="6665" max="6665" width="9.140625" style="65" hidden="1" customWidth="1"/>
    <col min="6666" max="6666" width="4.5703125" style="65" hidden="1" customWidth="1"/>
    <col min="6667" max="6667" width="14.42578125" style="65" hidden="1" customWidth="1"/>
    <col min="6668" max="6912" width="9.140625" style="65" hidden="1"/>
    <col min="6913" max="6913" width="4.28515625" style="65" hidden="1" customWidth="1"/>
    <col min="6914" max="6914" width="4" style="65" hidden="1" customWidth="1"/>
    <col min="6915" max="6915" width="22" style="65" hidden="1" customWidth="1"/>
    <col min="6916" max="6916" width="8.85546875" style="65" hidden="1" customWidth="1"/>
    <col min="6917" max="6917" width="9.42578125" style="65" hidden="1" customWidth="1"/>
    <col min="6918" max="6918" width="15" style="65" hidden="1" customWidth="1"/>
    <col min="6919" max="6919" width="13.28515625" style="65" hidden="1" customWidth="1"/>
    <col min="6920" max="6920" width="11.7109375" style="65" hidden="1" customWidth="1"/>
    <col min="6921" max="6921" width="9.140625" style="65" hidden="1" customWidth="1"/>
    <col min="6922" max="6922" width="4.5703125" style="65" hidden="1" customWidth="1"/>
    <col min="6923" max="6923" width="14.42578125" style="65" hidden="1" customWidth="1"/>
    <col min="6924" max="7168" width="9.140625" style="65" hidden="1"/>
    <col min="7169" max="7169" width="4.28515625" style="65" hidden="1" customWidth="1"/>
    <col min="7170" max="7170" width="4" style="65" hidden="1" customWidth="1"/>
    <col min="7171" max="7171" width="22" style="65" hidden="1" customWidth="1"/>
    <col min="7172" max="7172" width="8.85546875" style="65" hidden="1" customWidth="1"/>
    <col min="7173" max="7173" width="9.42578125" style="65" hidden="1" customWidth="1"/>
    <col min="7174" max="7174" width="15" style="65" hidden="1" customWidth="1"/>
    <col min="7175" max="7175" width="13.28515625" style="65" hidden="1" customWidth="1"/>
    <col min="7176" max="7176" width="11.7109375" style="65" hidden="1" customWidth="1"/>
    <col min="7177" max="7177" width="9.140625" style="65" hidden="1" customWidth="1"/>
    <col min="7178" max="7178" width="4.5703125" style="65" hidden="1" customWidth="1"/>
    <col min="7179" max="7179" width="14.42578125" style="65" hidden="1" customWidth="1"/>
    <col min="7180" max="7424" width="9.140625" style="65" hidden="1"/>
    <col min="7425" max="7425" width="4.28515625" style="65" hidden="1" customWidth="1"/>
    <col min="7426" max="7426" width="4" style="65" hidden="1" customWidth="1"/>
    <col min="7427" max="7427" width="22" style="65" hidden="1" customWidth="1"/>
    <col min="7428" max="7428" width="8.85546875" style="65" hidden="1" customWidth="1"/>
    <col min="7429" max="7429" width="9.42578125" style="65" hidden="1" customWidth="1"/>
    <col min="7430" max="7430" width="15" style="65" hidden="1" customWidth="1"/>
    <col min="7431" max="7431" width="13.28515625" style="65" hidden="1" customWidth="1"/>
    <col min="7432" max="7432" width="11.7109375" style="65" hidden="1" customWidth="1"/>
    <col min="7433" max="7433" width="9.140625" style="65" hidden="1" customWidth="1"/>
    <col min="7434" max="7434" width="4.5703125" style="65" hidden="1" customWidth="1"/>
    <col min="7435" max="7435" width="14.42578125" style="65" hidden="1" customWidth="1"/>
    <col min="7436" max="7680" width="9.140625" style="65" hidden="1"/>
    <col min="7681" max="7681" width="4.28515625" style="65" hidden="1" customWidth="1"/>
    <col min="7682" max="7682" width="4" style="65" hidden="1" customWidth="1"/>
    <col min="7683" max="7683" width="22" style="65" hidden="1" customWidth="1"/>
    <col min="7684" max="7684" width="8.85546875" style="65" hidden="1" customWidth="1"/>
    <col min="7685" max="7685" width="9.42578125" style="65" hidden="1" customWidth="1"/>
    <col min="7686" max="7686" width="15" style="65" hidden="1" customWidth="1"/>
    <col min="7687" max="7687" width="13.28515625" style="65" hidden="1" customWidth="1"/>
    <col min="7688" max="7688" width="11.7109375" style="65" hidden="1" customWidth="1"/>
    <col min="7689" max="7689" width="9.140625" style="65" hidden="1" customWidth="1"/>
    <col min="7690" max="7690" width="4.5703125" style="65" hidden="1" customWidth="1"/>
    <col min="7691" max="7691" width="14.42578125" style="65" hidden="1" customWidth="1"/>
    <col min="7692" max="7936" width="9.140625" style="65" hidden="1"/>
    <col min="7937" max="7937" width="4.28515625" style="65" hidden="1" customWidth="1"/>
    <col min="7938" max="7938" width="4" style="65" hidden="1" customWidth="1"/>
    <col min="7939" max="7939" width="22" style="65" hidden="1" customWidth="1"/>
    <col min="7940" max="7940" width="8.85546875" style="65" hidden="1" customWidth="1"/>
    <col min="7941" max="7941" width="9.42578125" style="65" hidden="1" customWidth="1"/>
    <col min="7942" max="7942" width="15" style="65" hidden="1" customWidth="1"/>
    <col min="7943" max="7943" width="13.28515625" style="65" hidden="1" customWidth="1"/>
    <col min="7944" max="7944" width="11.7109375" style="65" hidden="1" customWidth="1"/>
    <col min="7945" max="7945" width="9.140625" style="65" hidden="1" customWidth="1"/>
    <col min="7946" max="7946" width="4.5703125" style="65" hidden="1" customWidth="1"/>
    <col min="7947" max="7947" width="14.42578125" style="65" hidden="1" customWidth="1"/>
    <col min="7948" max="8192" width="9.140625" style="65" hidden="1"/>
    <col min="8193" max="8193" width="4.28515625" style="65" hidden="1" customWidth="1"/>
    <col min="8194" max="8194" width="4" style="65" hidden="1" customWidth="1"/>
    <col min="8195" max="8195" width="22" style="65" hidden="1" customWidth="1"/>
    <col min="8196" max="8196" width="8.85546875" style="65" hidden="1" customWidth="1"/>
    <col min="8197" max="8197" width="9.42578125" style="65" hidden="1" customWidth="1"/>
    <col min="8198" max="8198" width="15" style="65" hidden="1" customWidth="1"/>
    <col min="8199" max="8199" width="13.28515625" style="65" hidden="1" customWidth="1"/>
    <col min="8200" max="8200" width="11.7109375" style="65" hidden="1" customWidth="1"/>
    <col min="8201" max="8201" width="9.140625" style="65" hidden="1" customWidth="1"/>
    <col min="8202" max="8202" width="4.5703125" style="65" hidden="1" customWidth="1"/>
    <col min="8203" max="8203" width="14.42578125" style="65" hidden="1" customWidth="1"/>
    <col min="8204" max="8448" width="9.140625" style="65" hidden="1"/>
    <col min="8449" max="8449" width="4.28515625" style="65" hidden="1" customWidth="1"/>
    <col min="8450" max="8450" width="4" style="65" hidden="1" customWidth="1"/>
    <col min="8451" max="8451" width="22" style="65" hidden="1" customWidth="1"/>
    <col min="8452" max="8452" width="8.85546875" style="65" hidden="1" customWidth="1"/>
    <col min="8453" max="8453" width="9.42578125" style="65" hidden="1" customWidth="1"/>
    <col min="8454" max="8454" width="15" style="65" hidden="1" customWidth="1"/>
    <col min="8455" max="8455" width="13.28515625" style="65" hidden="1" customWidth="1"/>
    <col min="8456" max="8456" width="11.7109375" style="65" hidden="1" customWidth="1"/>
    <col min="8457" max="8457" width="9.140625" style="65" hidden="1" customWidth="1"/>
    <col min="8458" max="8458" width="4.5703125" style="65" hidden="1" customWidth="1"/>
    <col min="8459" max="8459" width="14.42578125" style="65" hidden="1" customWidth="1"/>
    <col min="8460" max="8704" width="9.140625" style="65" hidden="1"/>
    <col min="8705" max="8705" width="4.28515625" style="65" hidden="1" customWidth="1"/>
    <col min="8706" max="8706" width="4" style="65" hidden="1" customWidth="1"/>
    <col min="8707" max="8707" width="22" style="65" hidden="1" customWidth="1"/>
    <col min="8708" max="8708" width="8.85546875" style="65" hidden="1" customWidth="1"/>
    <col min="8709" max="8709" width="9.42578125" style="65" hidden="1" customWidth="1"/>
    <col min="8710" max="8710" width="15" style="65" hidden="1" customWidth="1"/>
    <col min="8711" max="8711" width="13.28515625" style="65" hidden="1" customWidth="1"/>
    <col min="8712" max="8712" width="11.7109375" style="65" hidden="1" customWidth="1"/>
    <col min="8713" max="8713" width="9.140625" style="65" hidden="1" customWidth="1"/>
    <col min="8714" max="8714" width="4.5703125" style="65" hidden="1" customWidth="1"/>
    <col min="8715" max="8715" width="14.42578125" style="65" hidden="1" customWidth="1"/>
    <col min="8716" max="8960" width="9.140625" style="65" hidden="1"/>
    <col min="8961" max="8961" width="4.28515625" style="65" hidden="1" customWidth="1"/>
    <col min="8962" max="8962" width="4" style="65" hidden="1" customWidth="1"/>
    <col min="8963" max="8963" width="22" style="65" hidden="1" customWidth="1"/>
    <col min="8964" max="8964" width="8.85546875" style="65" hidden="1" customWidth="1"/>
    <col min="8965" max="8965" width="9.42578125" style="65" hidden="1" customWidth="1"/>
    <col min="8966" max="8966" width="15" style="65" hidden="1" customWidth="1"/>
    <col min="8967" max="8967" width="13.28515625" style="65" hidden="1" customWidth="1"/>
    <col min="8968" max="8968" width="11.7109375" style="65" hidden="1" customWidth="1"/>
    <col min="8969" max="8969" width="9.140625" style="65" hidden="1" customWidth="1"/>
    <col min="8970" max="8970" width="4.5703125" style="65" hidden="1" customWidth="1"/>
    <col min="8971" max="8971" width="14.42578125" style="65" hidden="1" customWidth="1"/>
    <col min="8972" max="9216" width="9.140625" style="65" hidden="1"/>
    <col min="9217" max="9217" width="4.28515625" style="65" hidden="1" customWidth="1"/>
    <col min="9218" max="9218" width="4" style="65" hidden="1" customWidth="1"/>
    <col min="9219" max="9219" width="22" style="65" hidden="1" customWidth="1"/>
    <col min="9220" max="9220" width="8.85546875" style="65" hidden="1" customWidth="1"/>
    <col min="9221" max="9221" width="9.42578125" style="65" hidden="1" customWidth="1"/>
    <col min="9222" max="9222" width="15" style="65" hidden="1" customWidth="1"/>
    <col min="9223" max="9223" width="13.28515625" style="65" hidden="1" customWidth="1"/>
    <col min="9224" max="9224" width="11.7109375" style="65" hidden="1" customWidth="1"/>
    <col min="9225" max="9225" width="9.140625" style="65" hidden="1" customWidth="1"/>
    <col min="9226" max="9226" width="4.5703125" style="65" hidden="1" customWidth="1"/>
    <col min="9227" max="9227" width="14.42578125" style="65" hidden="1" customWidth="1"/>
    <col min="9228" max="9472" width="9.140625" style="65" hidden="1"/>
    <col min="9473" max="9473" width="4.28515625" style="65" hidden="1" customWidth="1"/>
    <col min="9474" max="9474" width="4" style="65" hidden="1" customWidth="1"/>
    <col min="9475" max="9475" width="22" style="65" hidden="1" customWidth="1"/>
    <col min="9476" max="9476" width="8.85546875" style="65" hidden="1" customWidth="1"/>
    <col min="9477" max="9477" width="9.42578125" style="65" hidden="1" customWidth="1"/>
    <col min="9478" max="9478" width="15" style="65" hidden="1" customWidth="1"/>
    <col min="9479" max="9479" width="13.28515625" style="65" hidden="1" customWidth="1"/>
    <col min="9480" max="9480" width="11.7109375" style="65" hidden="1" customWidth="1"/>
    <col min="9481" max="9481" width="9.140625" style="65" hidden="1" customWidth="1"/>
    <col min="9482" max="9482" width="4.5703125" style="65" hidden="1" customWidth="1"/>
    <col min="9483" max="9483" width="14.42578125" style="65" hidden="1" customWidth="1"/>
    <col min="9484" max="9728" width="9.140625" style="65" hidden="1"/>
    <col min="9729" max="9729" width="4.28515625" style="65" hidden="1" customWidth="1"/>
    <col min="9730" max="9730" width="4" style="65" hidden="1" customWidth="1"/>
    <col min="9731" max="9731" width="22" style="65" hidden="1" customWidth="1"/>
    <col min="9732" max="9732" width="8.85546875" style="65" hidden="1" customWidth="1"/>
    <col min="9733" max="9733" width="9.42578125" style="65" hidden="1" customWidth="1"/>
    <col min="9734" max="9734" width="15" style="65" hidden="1" customWidth="1"/>
    <col min="9735" max="9735" width="13.28515625" style="65" hidden="1" customWidth="1"/>
    <col min="9736" max="9736" width="11.7109375" style="65" hidden="1" customWidth="1"/>
    <col min="9737" max="9737" width="9.140625" style="65" hidden="1" customWidth="1"/>
    <col min="9738" max="9738" width="4.5703125" style="65" hidden="1" customWidth="1"/>
    <col min="9739" max="9739" width="14.42578125" style="65" hidden="1" customWidth="1"/>
    <col min="9740" max="9984" width="9.140625" style="65" hidden="1"/>
    <col min="9985" max="9985" width="4.28515625" style="65" hidden="1" customWidth="1"/>
    <col min="9986" max="9986" width="4" style="65" hidden="1" customWidth="1"/>
    <col min="9987" max="9987" width="22" style="65" hidden="1" customWidth="1"/>
    <col min="9988" max="9988" width="8.85546875" style="65" hidden="1" customWidth="1"/>
    <col min="9989" max="9989" width="9.42578125" style="65" hidden="1" customWidth="1"/>
    <col min="9990" max="9990" width="15" style="65" hidden="1" customWidth="1"/>
    <col min="9991" max="9991" width="13.28515625" style="65" hidden="1" customWidth="1"/>
    <col min="9992" max="9992" width="11.7109375" style="65" hidden="1" customWidth="1"/>
    <col min="9993" max="9993" width="9.140625" style="65" hidden="1" customWidth="1"/>
    <col min="9994" max="9994" width="4.5703125" style="65" hidden="1" customWidth="1"/>
    <col min="9995" max="9995" width="14.42578125" style="65" hidden="1" customWidth="1"/>
    <col min="9996" max="10240" width="9.140625" style="65" hidden="1"/>
    <col min="10241" max="10241" width="4.28515625" style="65" hidden="1" customWidth="1"/>
    <col min="10242" max="10242" width="4" style="65" hidden="1" customWidth="1"/>
    <col min="10243" max="10243" width="22" style="65" hidden="1" customWidth="1"/>
    <col min="10244" max="10244" width="8.85546875" style="65" hidden="1" customWidth="1"/>
    <col min="10245" max="10245" width="9.42578125" style="65" hidden="1" customWidth="1"/>
    <col min="10246" max="10246" width="15" style="65" hidden="1" customWidth="1"/>
    <col min="10247" max="10247" width="13.28515625" style="65" hidden="1" customWidth="1"/>
    <col min="10248" max="10248" width="11.7109375" style="65" hidden="1" customWidth="1"/>
    <col min="10249" max="10249" width="9.140625" style="65" hidden="1" customWidth="1"/>
    <col min="10250" max="10250" width="4.5703125" style="65" hidden="1" customWidth="1"/>
    <col min="10251" max="10251" width="14.42578125" style="65" hidden="1" customWidth="1"/>
    <col min="10252" max="10496" width="9.140625" style="65" hidden="1"/>
    <col min="10497" max="10497" width="4.28515625" style="65" hidden="1" customWidth="1"/>
    <col min="10498" max="10498" width="4" style="65" hidden="1" customWidth="1"/>
    <col min="10499" max="10499" width="22" style="65" hidden="1" customWidth="1"/>
    <col min="10500" max="10500" width="8.85546875" style="65" hidden="1" customWidth="1"/>
    <col min="10501" max="10501" width="9.42578125" style="65" hidden="1" customWidth="1"/>
    <col min="10502" max="10502" width="15" style="65" hidden="1" customWidth="1"/>
    <col min="10503" max="10503" width="13.28515625" style="65" hidden="1" customWidth="1"/>
    <col min="10504" max="10504" width="11.7109375" style="65" hidden="1" customWidth="1"/>
    <col min="10505" max="10505" width="9.140625" style="65" hidden="1" customWidth="1"/>
    <col min="10506" max="10506" width="4.5703125" style="65" hidden="1" customWidth="1"/>
    <col min="10507" max="10507" width="14.42578125" style="65" hidden="1" customWidth="1"/>
    <col min="10508" max="10752" width="9.140625" style="65" hidden="1"/>
    <col min="10753" max="10753" width="4.28515625" style="65" hidden="1" customWidth="1"/>
    <col min="10754" max="10754" width="4" style="65" hidden="1" customWidth="1"/>
    <col min="10755" max="10755" width="22" style="65" hidden="1" customWidth="1"/>
    <col min="10756" max="10756" width="8.85546875" style="65" hidden="1" customWidth="1"/>
    <col min="10757" max="10757" width="9.42578125" style="65" hidden="1" customWidth="1"/>
    <col min="10758" max="10758" width="15" style="65" hidden="1" customWidth="1"/>
    <col min="10759" max="10759" width="13.28515625" style="65" hidden="1" customWidth="1"/>
    <col min="10760" max="10760" width="11.7109375" style="65" hidden="1" customWidth="1"/>
    <col min="10761" max="10761" width="9.140625" style="65" hidden="1" customWidth="1"/>
    <col min="10762" max="10762" width="4.5703125" style="65" hidden="1" customWidth="1"/>
    <col min="10763" max="10763" width="14.42578125" style="65" hidden="1" customWidth="1"/>
    <col min="10764" max="11008" width="9.140625" style="65" hidden="1"/>
    <col min="11009" max="11009" width="4.28515625" style="65" hidden="1" customWidth="1"/>
    <col min="11010" max="11010" width="4" style="65" hidden="1" customWidth="1"/>
    <col min="11011" max="11011" width="22" style="65" hidden="1" customWidth="1"/>
    <col min="11012" max="11012" width="8.85546875" style="65" hidden="1" customWidth="1"/>
    <col min="11013" max="11013" width="9.42578125" style="65" hidden="1" customWidth="1"/>
    <col min="11014" max="11014" width="15" style="65" hidden="1" customWidth="1"/>
    <col min="11015" max="11015" width="13.28515625" style="65" hidden="1" customWidth="1"/>
    <col min="11016" max="11016" width="11.7109375" style="65" hidden="1" customWidth="1"/>
    <col min="11017" max="11017" width="9.140625" style="65" hidden="1" customWidth="1"/>
    <col min="11018" max="11018" width="4.5703125" style="65" hidden="1" customWidth="1"/>
    <col min="11019" max="11019" width="14.42578125" style="65" hidden="1" customWidth="1"/>
    <col min="11020" max="11264" width="9.140625" style="65" hidden="1"/>
    <col min="11265" max="11265" width="4.28515625" style="65" hidden="1" customWidth="1"/>
    <col min="11266" max="11266" width="4" style="65" hidden="1" customWidth="1"/>
    <col min="11267" max="11267" width="22" style="65" hidden="1" customWidth="1"/>
    <col min="11268" max="11268" width="8.85546875" style="65" hidden="1" customWidth="1"/>
    <col min="11269" max="11269" width="9.42578125" style="65" hidden="1" customWidth="1"/>
    <col min="11270" max="11270" width="15" style="65" hidden="1" customWidth="1"/>
    <col min="11271" max="11271" width="13.28515625" style="65" hidden="1" customWidth="1"/>
    <col min="11272" max="11272" width="11.7109375" style="65" hidden="1" customWidth="1"/>
    <col min="11273" max="11273" width="9.140625" style="65" hidden="1" customWidth="1"/>
    <col min="11274" max="11274" width="4.5703125" style="65" hidden="1" customWidth="1"/>
    <col min="11275" max="11275" width="14.42578125" style="65" hidden="1" customWidth="1"/>
    <col min="11276" max="11520" width="9.140625" style="65" hidden="1"/>
    <col min="11521" max="11521" width="4.28515625" style="65" hidden="1" customWidth="1"/>
    <col min="11522" max="11522" width="4" style="65" hidden="1" customWidth="1"/>
    <col min="11523" max="11523" width="22" style="65" hidden="1" customWidth="1"/>
    <col min="11524" max="11524" width="8.85546875" style="65" hidden="1" customWidth="1"/>
    <col min="11525" max="11525" width="9.42578125" style="65" hidden="1" customWidth="1"/>
    <col min="11526" max="11526" width="15" style="65" hidden="1" customWidth="1"/>
    <col min="11527" max="11527" width="13.28515625" style="65" hidden="1" customWidth="1"/>
    <col min="11528" max="11528" width="11.7109375" style="65" hidden="1" customWidth="1"/>
    <col min="11529" max="11529" width="9.140625" style="65" hidden="1" customWidth="1"/>
    <col min="11530" max="11530" width="4.5703125" style="65" hidden="1" customWidth="1"/>
    <col min="11531" max="11531" width="14.42578125" style="65" hidden="1" customWidth="1"/>
    <col min="11532" max="11776" width="9.140625" style="65" hidden="1"/>
    <col min="11777" max="11777" width="4.28515625" style="65" hidden="1" customWidth="1"/>
    <col min="11778" max="11778" width="4" style="65" hidden="1" customWidth="1"/>
    <col min="11779" max="11779" width="22" style="65" hidden="1" customWidth="1"/>
    <col min="11780" max="11780" width="8.85546875" style="65" hidden="1" customWidth="1"/>
    <col min="11781" max="11781" width="9.42578125" style="65" hidden="1" customWidth="1"/>
    <col min="11782" max="11782" width="15" style="65" hidden="1" customWidth="1"/>
    <col min="11783" max="11783" width="13.28515625" style="65" hidden="1" customWidth="1"/>
    <col min="11784" max="11784" width="11.7109375" style="65" hidden="1" customWidth="1"/>
    <col min="11785" max="11785" width="9.140625" style="65" hidden="1" customWidth="1"/>
    <col min="11786" max="11786" width="4.5703125" style="65" hidden="1" customWidth="1"/>
    <col min="11787" max="11787" width="14.42578125" style="65" hidden="1" customWidth="1"/>
    <col min="11788" max="12032" width="9.140625" style="65" hidden="1"/>
    <col min="12033" max="12033" width="4.28515625" style="65" hidden="1" customWidth="1"/>
    <col min="12034" max="12034" width="4" style="65" hidden="1" customWidth="1"/>
    <col min="12035" max="12035" width="22" style="65" hidden="1" customWidth="1"/>
    <col min="12036" max="12036" width="8.85546875" style="65" hidden="1" customWidth="1"/>
    <col min="12037" max="12037" width="9.42578125" style="65" hidden="1" customWidth="1"/>
    <col min="12038" max="12038" width="15" style="65" hidden="1" customWidth="1"/>
    <col min="12039" max="12039" width="13.28515625" style="65" hidden="1" customWidth="1"/>
    <col min="12040" max="12040" width="11.7109375" style="65" hidden="1" customWidth="1"/>
    <col min="12041" max="12041" width="9.140625" style="65" hidden="1" customWidth="1"/>
    <col min="12042" max="12042" width="4.5703125" style="65" hidden="1" customWidth="1"/>
    <col min="12043" max="12043" width="14.42578125" style="65" hidden="1" customWidth="1"/>
    <col min="12044" max="12288" width="9.140625" style="65" hidden="1"/>
    <col min="12289" max="12289" width="4.28515625" style="65" hidden="1" customWidth="1"/>
    <col min="12290" max="12290" width="4" style="65" hidden="1" customWidth="1"/>
    <col min="12291" max="12291" width="22" style="65" hidden="1" customWidth="1"/>
    <col min="12292" max="12292" width="8.85546875" style="65" hidden="1" customWidth="1"/>
    <col min="12293" max="12293" width="9.42578125" style="65" hidden="1" customWidth="1"/>
    <col min="12294" max="12294" width="15" style="65" hidden="1" customWidth="1"/>
    <col min="12295" max="12295" width="13.28515625" style="65" hidden="1" customWidth="1"/>
    <col min="12296" max="12296" width="11.7109375" style="65" hidden="1" customWidth="1"/>
    <col min="12297" max="12297" width="9.140625" style="65" hidden="1" customWidth="1"/>
    <col min="12298" max="12298" width="4.5703125" style="65" hidden="1" customWidth="1"/>
    <col min="12299" max="12299" width="14.42578125" style="65" hidden="1" customWidth="1"/>
    <col min="12300" max="12544" width="9.140625" style="65" hidden="1"/>
    <col min="12545" max="12545" width="4.28515625" style="65" hidden="1" customWidth="1"/>
    <col min="12546" max="12546" width="4" style="65" hidden="1" customWidth="1"/>
    <col min="12547" max="12547" width="22" style="65" hidden="1" customWidth="1"/>
    <col min="12548" max="12548" width="8.85546875" style="65" hidden="1" customWidth="1"/>
    <col min="12549" max="12549" width="9.42578125" style="65" hidden="1" customWidth="1"/>
    <col min="12550" max="12550" width="15" style="65" hidden="1" customWidth="1"/>
    <col min="12551" max="12551" width="13.28515625" style="65" hidden="1" customWidth="1"/>
    <col min="12552" max="12552" width="11.7109375" style="65" hidden="1" customWidth="1"/>
    <col min="12553" max="12553" width="9.140625" style="65" hidden="1" customWidth="1"/>
    <col min="12554" max="12554" width="4.5703125" style="65" hidden="1" customWidth="1"/>
    <col min="12555" max="12555" width="14.42578125" style="65" hidden="1" customWidth="1"/>
    <col min="12556" max="12800" width="9.140625" style="65" hidden="1"/>
    <col min="12801" max="12801" width="4.28515625" style="65" hidden="1" customWidth="1"/>
    <col min="12802" max="12802" width="4" style="65" hidden="1" customWidth="1"/>
    <col min="12803" max="12803" width="22" style="65" hidden="1" customWidth="1"/>
    <col min="12804" max="12804" width="8.85546875" style="65" hidden="1" customWidth="1"/>
    <col min="12805" max="12805" width="9.42578125" style="65" hidden="1" customWidth="1"/>
    <col min="12806" max="12806" width="15" style="65" hidden="1" customWidth="1"/>
    <col min="12807" max="12807" width="13.28515625" style="65" hidden="1" customWidth="1"/>
    <col min="12808" max="12808" width="11.7109375" style="65" hidden="1" customWidth="1"/>
    <col min="12809" max="12809" width="9.140625" style="65" hidden="1" customWidth="1"/>
    <col min="12810" max="12810" width="4.5703125" style="65" hidden="1" customWidth="1"/>
    <col min="12811" max="12811" width="14.42578125" style="65" hidden="1" customWidth="1"/>
    <col min="12812" max="13056" width="9.140625" style="65" hidden="1"/>
    <col min="13057" max="13057" width="4.28515625" style="65" hidden="1" customWidth="1"/>
    <col min="13058" max="13058" width="4" style="65" hidden="1" customWidth="1"/>
    <col min="13059" max="13059" width="22" style="65" hidden="1" customWidth="1"/>
    <col min="13060" max="13060" width="8.85546875" style="65" hidden="1" customWidth="1"/>
    <col min="13061" max="13061" width="9.42578125" style="65" hidden="1" customWidth="1"/>
    <col min="13062" max="13062" width="15" style="65" hidden="1" customWidth="1"/>
    <col min="13063" max="13063" width="13.28515625" style="65" hidden="1" customWidth="1"/>
    <col min="13064" max="13064" width="11.7109375" style="65" hidden="1" customWidth="1"/>
    <col min="13065" max="13065" width="9.140625" style="65" hidden="1" customWidth="1"/>
    <col min="13066" max="13066" width="4.5703125" style="65" hidden="1" customWidth="1"/>
    <col min="13067" max="13067" width="14.42578125" style="65" hidden="1" customWidth="1"/>
    <col min="13068" max="13312" width="9.140625" style="65" hidden="1"/>
    <col min="13313" max="13313" width="4.28515625" style="65" hidden="1" customWidth="1"/>
    <col min="13314" max="13314" width="4" style="65" hidden="1" customWidth="1"/>
    <col min="13315" max="13315" width="22" style="65" hidden="1" customWidth="1"/>
    <col min="13316" max="13316" width="8.85546875" style="65" hidden="1" customWidth="1"/>
    <col min="13317" max="13317" width="9.42578125" style="65" hidden="1" customWidth="1"/>
    <col min="13318" max="13318" width="15" style="65" hidden="1" customWidth="1"/>
    <col min="13319" max="13319" width="13.28515625" style="65" hidden="1" customWidth="1"/>
    <col min="13320" max="13320" width="11.7109375" style="65" hidden="1" customWidth="1"/>
    <col min="13321" max="13321" width="9.140625" style="65" hidden="1" customWidth="1"/>
    <col min="13322" max="13322" width="4.5703125" style="65" hidden="1" customWidth="1"/>
    <col min="13323" max="13323" width="14.42578125" style="65" hidden="1" customWidth="1"/>
    <col min="13324" max="13568" width="9.140625" style="65" hidden="1"/>
    <col min="13569" max="13569" width="4.28515625" style="65" hidden="1" customWidth="1"/>
    <col min="13570" max="13570" width="4" style="65" hidden="1" customWidth="1"/>
    <col min="13571" max="13571" width="22" style="65" hidden="1" customWidth="1"/>
    <col min="13572" max="13572" width="8.85546875" style="65" hidden="1" customWidth="1"/>
    <col min="13573" max="13573" width="9.42578125" style="65" hidden="1" customWidth="1"/>
    <col min="13574" max="13574" width="15" style="65" hidden="1" customWidth="1"/>
    <col min="13575" max="13575" width="13.28515625" style="65" hidden="1" customWidth="1"/>
    <col min="13576" max="13576" width="11.7109375" style="65" hidden="1" customWidth="1"/>
    <col min="13577" max="13577" width="9.140625" style="65" hidden="1" customWidth="1"/>
    <col min="13578" max="13578" width="4.5703125" style="65" hidden="1" customWidth="1"/>
    <col min="13579" max="13579" width="14.42578125" style="65" hidden="1" customWidth="1"/>
    <col min="13580" max="13824" width="9.140625" style="65" hidden="1"/>
    <col min="13825" max="13825" width="4.28515625" style="65" hidden="1" customWidth="1"/>
    <col min="13826" max="13826" width="4" style="65" hidden="1" customWidth="1"/>
    <col min="13827" max="13827" width="22" style="65" hidden="1" customWidth="1"/>
    <col min="13828" max="13828" width="8.85546875" style="65" hidden="1" customWidth="1"/>
    <col min="13829" max="13829" width="9.42578125" style="65" hidden="1" customWidth="1"/>
    <col min="13830" max="13830" width="15" style="65" hidden="1" customWidth="1"/>
    <col min="13831" max="13831" width="13.28515625" style="65" hidden="1" customWidth="1"/>
    <col min="13832" max="13832" width="11.7109375" style="65" hidden="1" customWidth="1"/>
    <col min="13833" max="13833" width="9.140625" style="65" hidden="1" customWidth="1"/>
    <col min="13834" max="13834" width="4.5703125" style="65" hidden="1" customWidth="1"/>
    <col min="13835" max="13835" width="14.42578125" style="65" hidden="1" customWidth="1"/>
    <col min="13836" max="14080" width="9.140625" style="65" hidden="1"/>
    <col min="14081" max="14081" width="4.28515625" style="65" hidden="1" customWidth="1"/>
    <col min="14082" max="14082" width="4" style="65" hidden="1" customWidth="1"/>
    <col min="14083" max="14083" width="22" style="65" hidden="1" customWidth="1"/>
    <col min="14084" max="14084" width="8.85546875" style="65" hidden="1" customWidth="1"/>
    <col min="14085" max="14085" width="9.42578125" style="65" hidden="1" customWidth="1"/>
    <col min="14086" max="14086" width="15" style="65" hidden="1" customWidth="1"/>
    <col min="14087" max="14087" width="13.28515625" style="65" hidden="1" customWidth="1"/>
    <col min="14088" max="14088" width="11.7109375" style="65" hidden="1" customWidth="1"/>
    <col min="14089" max="14089" width="9.140625" style="65" hidden="1" customWidth="1"/>
    <col min="14090" max="14090" width="4.5703125" style="65" hidden="1" customWidth="1"/>
    <col min="14091" max="14091" width="14.42578125" style="65" hidden="1" customWidth="1"/>
    <col min="14092" max="14336" width="9.140625" style="65" hidden="1"/>
    <col min="14337" max="14337" width="4.28515625" style="65" hidden="1" customWidth="1"/>
    <col min="14338" max="14338" width="4" style="65" hidden="1" customWidth="1"/>
    <col min="14339" max="14339" width="22" style="65" hidden="1" customWidth="1"/>
    <col min="14340" max="14340" width="8.85546875" style="65" hidden="1" customWidth="1"/>
    <col min="14341" max="14341" width="9.42578125" style="65" hidden="1" customWidth="1"/>
    <col min="14342" max="14342" width="15" style="65" hidden="1" customWidth="1"/>
    <col min="14343" max="14343" width="13.28515625" style="65" hidden="1" customWidth="1"/>
    <col min="14344" max="14344" width="11.7109375" style="65" hidden="1" customWidth="1"/>
    <col min="14345" max="14345" width="9.140625" style="65" hidden="1" customWidth="1"/>
    <col min="14346" max="14346" width="4.5703125" style="65" hidden="1" customWidth="1"/>
    <col min="14347" max="14347" width="14.42578125" style="65" hidden="1" customWidth="1"/>
    <col min="14348" max="14592" width="9.140625" style="65" hidden="1"/>
    <col min="14593" max="14593" width="4.28515625" style="65" hidden="1" customWidth="1"/>
    <col min="14594" max="14594" width="4" style="65" hidden="1" customWidth="1"/>
    <col min="14595" max="14595" width="22" style="65" hidden="1" customWidth="1"/>
    <col min="14596" max="14596" width="8.85546875" style="65" hidden="1" customWidth="1"/>
    <col min="14597" max="14597" width="9.42578125" style="65" hidden="1" customWidth="1"/>
    <col min="14598" max="14598" width="15" style="65" hidden="1" customWidth="1"/>
    <col min="14599" max="14599" width="13.28515625" style="65" hidden="1" customWidth="1"/>
    <col min="14600" max="14600" width="11.7109375" style="65" hidden="1" customWidth="1"/>
    <col min="14601" max="14601" width="9.140625" style="65" hidden="1" customWidth="1"/>
    <col min="14602" max="14602" width="4.5703125" style="65" hidden="1" customWidth="1"/>
    <col min="14603" max="14603" width="14.42578125" style="65" hidden="1" customWidth="1"/>
    <col min="14604" max="14848" width="9.140625" style="65" hidden="1"/>
    <col min="14849" max="14849" width="4.28515625" style="65" hidden="1" customWidth="1"/>
    <col min="14850" max="14850" width="4" style="65" hidden="1" customWidth="1"/>
    <col min="14851" max="14851" width="22" style="65" hidden="1" customWidth="1"/>
    <col min="14852" max="14852" width="8.85546875" style="65" hidden="1" customWidth="1"/>
    <col min="14853" max="14853" width="9.42578125" style="65" hidden="1" customWidth="1"/>
    <col min="14854" max="14854" width="15" style="65" hidden="1" customWidth="1"/>
    <col min="14855" max="14855" width="13.28515625" style="65" hidden="1" customWidth="1"/>
    <col min="14856" max="14856" width="11.7109375" style="65" hidden="1" customWidth="1"/>
    <col min="14857" max="14857" width="9.140625" style="65" hidden="1" customWidth="1"/>
    <col min="14858" max="14858" width="4.5703125" style="65" hidden="1" customWidth="1"/>
    <col min="14859" max="14859" width="14.42578125" style="65" hidden="1" customWidth="1"/>
    <col min="14860" max="15104" width="9.140625" style="65" hidden="1"/>
    <col min="15105" max="15105" width="4.28515625" style="65" hidden="1" customWidth="1"/>
    <col min="15106" max="15106" width="4" style="65" hidden="1" customWidth="1"/>
    <col min="15107" max="15107" width="22" style="65" hidden="1" customWidth="1"/>
    <col min="15108" max="15108" width="8.85546875" style="65" hidden="1" customWidth="1"/>
    <col min="15109" max="15109" width="9.42578125" style="65" hidden="1" customWidth="1"/>
    <col min="15110" max="15110" width="15" style="65" hidden="1" customWidth="1"/>
    <col min="15111" max="15111" width="13.28515625" style="65" hidden="1" customWidth="1"/>
    <col min="15112" max="15112" width="11.7109375" style="65" hidden="1" customWidth="1"/>
    <col min="15113" max="15113" width="9.140625" style="65" hidden="1" customWidth="1"/>
    <col min="15114" max="15114" width="4.5703125" style="65" hidden="1" customWidth="1"/>
    <col min="15115" max="15115" width="14.42578125" style="65" hidden="1" customWidth="1"/>
    <col min="15116" max="15360" width="9.140625" style="65" hidden="1"/>
    <col min="15361" max="15361" width="4.28515625" style="65" hidden="1" customWidth="1"/>
    <col min="15362" max="15362" width="4" style="65" hidden="1" customWidth="1"/>
    <col min="15363" max="15363" width="22" style="65" hidden="1" customWidth="1"/>
    <col min="15364" max="15364" width="8.85546875" style="65" hidden="1" customWidth="1"/>
    <col min="15365" max="15365" width="9.42578125" style="65" hidden="1" customWidth="1"/>
    <col min="15366" max="15366" width="15" style="65" hidden="1" customWidth="1"/>
    <col min="15367" max="15367" width="13.28515625" style="65" hidden="1" customWidth="1"/>
    <col min="15368" max="15368" width="11.7109375" style="65" hidden="1" customWidth="1"/>
    <col min="15369" max="15369" width="9.140625" style="65" hidden="1" customWidth="1"/>
    <col min="15370" max="15370" width="4.5703125" style="65" hidden="1" customWidth="1"/>
    <col min="15371" max="15371" width="14.42578125" style="65" hidden="1" customWidth="1"/>
    <col min="15372" max="15616" width="9.140625" style="65" hidden="1"/>
    <col min="15617" max="15617" width="4.28515625" style="65" hidden="1" customWidth="1"/>
    <col min="15618" max="15618" width="4" style="65" hidden="1" customWidth="1"/>
    <col min="15619" max="15619" width="22" style="65" hidden="1" customWidth="1"/>
    <col min="15620" max="15620" width="8.85546875" style="65" hidden="1" customWidth="1"/>
    <col min="15621" max="15621" width="9.42578125" style="65" hidden="1" customWidth="1"/>
    <col min="15622" max="15622" width="15" style="65" hidden="1" customWidth="1"/>
    <col min="15623" max="15623" width="13.28515625" style="65" hidden="1" customWidth="1"/>
    <col min="15624" max="15624" width="11.7109375" style="65" hidden="1" customWidth="1"/>
    <col min="15625" max="15625" width="9.140625" style="65" hidden="1" customWidth="1"/>
    <col min="15626" max="15626" width="4.5703125" style="65" hidden="1" customWidth="1"/>
    <col min="15627" max="15627" width="14.42578125" style="65" hidden="1" customWidth="1"/>
    <col min="15628" max="15872" width="9.140625" style="65" hidden="1"/>
    <col min="15873" max="15873" width="4.28515625" style="65" hidden="1" customWidth="1"/>
    <col min="15874" max="15874" width="4" style="65" hidden="1" customWidth="1"/>
    <col min="15875" max="15875" width="22" style="65" hidden="1" customWidth="1"/>
    <col min="15876" max="15876" width="8.85546875" style="65" hidden="1" customWidth="1"/>
    <col min="15877" max="15877" width="9.42578125" style="65" hidden="1" customWidth="1"/>
    <col min="15878" max="15878" width="15" style="65" hidden="1" customWidth="1"/>
    <col min="15879" max="15879" width="13.28515625" style="65" hidden="1" customWidth="1"/>
    <col min="15880" max="15880" width="11.7109375" style="65" hidden="1" customWidth="1"/>
    <col min="15881" max="15881" width="9.140625" style="65" hidden="1" customWidth="1"/>
    <col min="15882" max="15882" width="4.5703125" style="65" hidden="1" customWidth="1"/>
    <col min="15883" max="15883" width="14.42578125" style="65" hidden="1" customWidth="1"/>
    <col min="15884" max="16128" width="9.140625" style="65" hidden="1"/>
    <col min="16129" max="16129" width="4.28515625" style="65" hidden="1" customWidth="1"/>
    <col min="16130" max="16130" width="4" style="65" hidden="1" customWidth="1"/>
    <col min="16131" max="16131" width="22" style="65" hidden="1" customWidth="1"/>
    <col min="16132" max="16132" width="8.85546875" style="65" hidden="1" customWidth="1"/>
    <col min="16133" max="16133" width="9.42578125" style="65" hidden="1" customWidth="1"/>
    <col min="16134" max="16134" width="15" style="65" hidden="1" customWidth="1"/>
    <col min="16135" max="16135" width="13.28515625" style="65" hidden="1" customWidth="1"/>
    <col min="16136" max="16136" width="11.7109375" style="65" hidden="1" customWidth="1"/>
    <col min="16137" max="16137" width="9.140625" style="65" hidden="1" customWidth="1"/>
    <col min="16138" max="16138" width="4.5703125" style="65" hidden="1" customWidth="1"/>
    <col min="16139" max="16139" width="14.42578125" style="65" hidden="1" customWidth="1"/>
    <col min="16140" max="16384" width="9.140625" style="65" hidden="1"/>
  </cols>
  <sheetData>
    <row r="1" spans="2:9" ht="21" customHeight="1" thickBot="1">
      <c r="B1" s="64"/>
      <c r="C1" s="64"/>
      <c r="D1" s="64"/>
      <c r="E1" s="64"/>
      <c r="F1" s="64"/>
      <c r="G1" s="64"/>
      <c r="H1" s="64"/>
      <c r="I1" s="64"/>
    </row>
    <row r="2" spans="2:9" ht="31.5" customHeight="1">
      <c r="B2" s="703" t="s">
        <v>327</v>
      </c>
      <c r="C2" s="705" t="s">
        <v>328</v>
      </c>
      <c r="D2" s="705" t="s">
        <v>329</v>
      </c>
      <c r="E2" s="705" t="s">
        <v>330</v>
      </c>
      <c r="F2" s="707" t="s">
        <v>331</v>
      </c>
      <c r="G2" s="707" t="s">
        <v>332</v>
      </c>
      <c r="H2" s="707"/>
      <c r="I2" s="693" t="s">
        <v>238</v>
      </c>
    </row>
    <row r="3" spans="2:9" ht="46.5" customHeight="1">
      <c r="B3" s="704" t="s">
        <v>327</v>
      </c>
      <c r="C3" s="706" t="s">
        <v>328</v>
      </c>
      <c r="D3" s="706" t="s">
        <v>329</v>
      </c>
      <c r="E3" s="706" t="s">
        <v>330</v>
      </c>
      <c r="F3" s="708" t="s">
        <v>331</v>
      </c>
      <c r="G3" s="320" t="s">
        <v>239</v>
      </c>
      <c r="H3" s="321" t="s">
        <v>333</v>
      </c>
      <c r="I3" s="694" t="s">
        <v>238</v>
      </c>
    </row>
    <row r="4" spans="2:9">
      <c r="B4" s="184" t="s">
        <v>240</v>
      </c>
      <c r="C4" s="185" t="s">
        <v>241</v>
      </c>
      <c r="D4" s="185" t="s">
        <v>242</v>
      </c>
      <c r="E4" s="185" t="s">
        <v>243</v>
      </c>
      <c r="F4" s="185" t="s">
        <v>244</v>
      </c>
      <c r="G4" s="185" t="s">
        <v>245</v>
      </c>
      <c r="H4" s="185" t="s">
        <v>246</v>
      </c>
      <c r="I4" s="186" t="s">
        <v>247</v>
      </c>
    </row>
    <row r="5" spans="2:9" ht="83.25" customHeight="1">
      <c r="B5" s="187">
        <v>1</v>
      </c>
      <c r="C5" s="188" t="str">
        <f>IF(Data!E9="Death",Data!D10&amp;" "&amp;Data!E10&amp;" W/o "&amp;Data!D4&amp;" "&amp;Data!E4&amp;", "&amp; Data!E5,Data!D4&amp;" "&amp;Data!E4 &amp;", "&amp;Data!E5 &amp;", "&amp;Data!E8)&amp;" ("&amp;IF(Data!E9="Retirement","Retired","Expired")&amp;")"</f>
        <v>Smt. A. Ushakiran W/o Sri A.Radha Krishna, Senior Assistant (Expired)</v>
      </c>
      <c r="D5" s="189"/>
      <c r="E5" s="190"/>
      <c r="F5" s="695" t="str">
        <f>"Proceedings RC No."&amp;Data!D31&amp;" dated."&amp;TEXT(Data!F31,"dd-MM-yyyy")&amp;" of the "&amp;Data!D28&amp;", "&amp;Data!D29&amp;", "&amp;Data!D30</f>
        <v>Proceedings RC No. dated.01-09-2025 of the Conservator of Forests, Rajahmundry Circle, Rajamahendravaram</v>
      </c>
      <c r="G5" s="191">
        <f>cal!B112</f>
        <v>17081</v>
      </c>
      <c r="H5" s="190"/>
      <c r="I5" s="192"/>
    </row>
    <row r="6" spans="2:9" ht="83.25" customHeight="1">
      <c r="B6" s="193"/>
      <c r="C6" s="194"/>
      <c r="D6" s="195"/>
      <c r="E6" s="196"/>
      <c r="F6" s="696"/>
      <c r="G6" s="196"/>
      <c r="H6" s="196"/>
      <c r="I6" s="197"/>
    </row>
    <row r="7" spans="2:9" ht="60.75" customHeight="1">
      <c r="B7" s="198"/>
      <c r="C7" s="199"/>
      <c r="D7" s="199"/>
      <c r="E7" s="199"/>
      <c r="F7" s="199"/>
      <c r="G7" s="199"/>
      <c r="H7" s="199"/>
      <c r="I7" s="199"/>
    </row>
    <row r="8" spans="2:9" ht="106.5" customHeight="1">
      <c r="B8" s="200"/>
      <c r="C8" s="201"/>
      <c r="D8" s="202"/>
      <c r="E8" s="200"/>
      <c r="F8" s="202"/>
      <c r="G8" s="200"/>
      <c r="H8" s="200"/>
      <c r="I8" s="200"/>
    </row>
    <row r="9" spans="2:9">
      <c r="B9" s="203"/>
      <c r="C9" s="204" t="s">
        <v>22</v>
      </c>
      <c r="D9" s="200"/>
      <c r="E9" s="200"/>
      <c r="F9" s="200"/>
      <c r="G9" s="317">
        <f>G5</f>
        <v>17081</v>
      </c>
      <c r="H9" s="200"/>
      <c r="I9" s="205"/>
    </row>
    <row r="10" spans="2:9" ht="15.75">
      <c r="B10" s="206"/>
      <c r="C10" s="709" t="str">
        <f>"(Rupees "&amp;'APTC Form 40-(P)'!$Y$89&amp;")"</f>
        <v>(Rupees Seventeen thousand Eighty One only)</v>
      </c>
      <c r="D10" s="709"/>
      <c r="E10" s="709"/>
      <c r="F10" s="709"/>
      <c r="G10" s="709"/>
      <c r="H10" s="709"/>
      <c r="I10" s="710"/>
    </row>
    <row r="11" spans="2:9">
      <c r="B11" s="206"/>
      <c r="I11" s="207"/>
    </row>
    <row r="12" spans="2:9" ht="15.75">
      <c r="B12" s="206"/>
      <c r="G12" s="208" t="s">
        <v>232</v>
      </c>
      <c r="I12" s="207"/>
    </row>
    <row r="13" spans="2:9">
      <c r="B13" s="206"/>
      <c r="I13" s="207"/>
    </row>
    <row r="14" spans="2:9" ht="27" customHeight="1">
      <c r="B14" s="209"/>
      <c r="C14" s="210" t="s">
        <v>248</v>
      </c>
      <c r="D14" s="210"/>
      <c r="E14" s="210"/>
      <c r="F14" s="211" t="str">
        <f>Data!D28&amp;", "&amp;Data!D29&amp;", "&amp;Data!D30</f>
        <v>Conservator of Forests, Rajahmundry Circle, Rajamahendravaram</v>
      </c>
      <c r="G14" s="211"/>
      <c r="H14" s="211"/>
      <c r="I14" s="212"/>
    </row>
    <row r="15" spans="2:9">
      <c r="B15" s="206"/>
      <c r="I15" s="207"/>
    </row>
    <row r="16" spans="2:9">
      <c r="B16" s="206"/>
      <c r="C16" s="65" t="s">
        <v>249</v>
      </c>
      <c r="I16" s="207"/>
    </row>
    <row r="17" spans="2:11">
      <c r="B17" s="213"/>
      <c r="C17" s="214"/>
      <c r="D17" s="214"/>
      <c r="E17" s="214"/>
      <c r="F17" s="214"/>
      <c r="G17" s="214"/>
      <c r="H17" s="214"/>
      <c r="I17" s="215"/>
    </row>
    <row r="18" spans="2:11">
      <c r="B18" s="206"/>
      <c r="I18" s="207"/>
    </row>
    <row r="19" spans="2:11" ht="18.75">
      <c r="B19" s="697" t="s">
        <v>250</v>
      </c>
      <c r="C19" s="698"/>
      <c r="D19" s="698"/>
      <c r="E19" s="698"/>
      <c r="F19" s="698"/>
      <c r="G19" s="698"/>
      <c r="H19" s="698"/>
      <c r="I19" s="699"/>
    </row>
    <row r="20" spans="2:11" ht="21" customHeight="1">
      <c r="B20" s="206" t="s">
        <v>251</v>
      </c>
      <c r="I20" s="207"/>
    </row>
    <row r="21" spans="2:11" ht="21" customHeight="1">
      <c r="B21" s="206" t="s">
        <v>252</v>
      </c>
      <c r="I21" s="207"/>
    </row>
    <row r="22" spans="2:11" ht="21" customHeight="1">
      <c r="B22" s="206" t="s">
        <v>253</v>
      </c>
      <c r="I22" s="207"/>
    </row>
    <row r="23" spans="2:11">
      <c r="B23" s="206"/>
      <c r="I23" s="207"/>
    </row>
    <row r="24" spans="2:11">
      <c r="B24" s="206" t="s">
        <v>50</v>
      </c>
      <c r="G24" s="65" t="s">
        <v>254</v>
      </c>
      <c r="I24" s="207"/>
    </row>
    <row r="25" spans="2:11">
      <c r="B25" s="206"/>
      <c r="I25" s="207"/>
    </row>
    <row r="26" spans="2:11" ht="16.5" thickBot="1">
      <c r="B26" s="700" t="s">
        <v>255</v>
      </c>
      <c r="C26" s="701"/>
      <c r="D26" s="701"/>
      <c r="E26" s="701"/>
      <c r="F26" s="701"/>
      <c r="G26" s="701"/>
      <c r="H26" s="701"/>
      <c r="I26" s="702"/>
    </row>
    <row r="27" spans="2:11" s="64" customFormat="1" ht="19.5" customHeight="1">
      <c r="B27" s="64" t="s">
        <v>50</v>
      </c>
      <c r="K27" s="216"/>
    </row>
  </sheetData>
  <sheetProtection sheet="1" objects="1" scenarios="1" selectLockedCells="1"/>
  <mergeCells count="11">
    <mergeCell ref="I2:I3"/>
    <mergeCell ref="F5:F6"/>
    <mergeCell ref="B19:I19"/>
    <mergeCell ref="B26:I26"/>
    <mergeCell ref="B2:B3"/>
    <mergeCell ref="C2:C3"/>
    <mergeCell ref="D2:D3"/>
    <mergeCell ref="E2:E3"/>
    <mergeCell ref="F2:F3"/>
    <mergeCell ref="G2:H2"/>
    <mergeCell ref="C10:I10"/>
  </mergeCells>
  <printOptions horizontalCentered="1"/>
  <pageMargins left="0.42" right="0.37" top="0.51181102362204722" bottom="0.51181102362204722"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sheetPr codeName="Sheet10">
    <pageSetUpPr fitToPage="1"/>
  </sheetPr>
  <dimension ref="A1:WXE142"/>
  <sheetViews>
    <sheetView showGridLines="0" topLeftCell="A4" workbookViewId="0">
      <selection activeCell="AX1" sqref="AX1:WXE1048576"/>
    </sheetView>
  </sheetViews>
  <sheetFormatPr defaultColWidth="0" defaultRowHeight="12.75" customHeight="1" zeroHeight="1"/>
  <cols>
    <col min="1" max="1" width="5" style="217" customWidth="1"/>
    <col min="2" max="2" width="11.7109375" style="67" customWidth="1"/>
    <col min="3" max="3" width="4" style="67" customWidth="1"/>
    <col min="4" max="4" width="0.42578125" style="67" customWidth="1"/>
    <col min="5" max="5" width="4.140625" style="67" customWidth="1"/>
    <col min="6" max="6" width="0.42578125" style="67" customWidth="1"/>
    <col min="7" max="7" width="4" style="67" customWidth="1"/>
    <col min="8" max="8" width="0.42578125" style="67" customWidth="1"/>
    <col min="9" max="9" width="4" style="67" customWidth="1"/>
    <col min="10" max="10" width="0.42578125" style="67" customWidth="1"/>
    <col min="11" max="11" width="4" style="67" customWidth="1"/>
    <col min="12" max="12" width="1.7109375" style="67" customWidth="1"/>
    <col min="13" max="13" width="4" style="67" customWidth="1"/>
    <col min="14" max="14" width="0.42578125" style="67" customWidth="1"/>
    <col min="15" max="15" width="4.140625" style="67" customWidth="1"/>
    <col min="16" max="16" width="0.42578125" style="67" customWidth="1"/>
    <col min="17" max="17" width="1.7109375" style="67" customWidth="1"/>
    <col min="18" max="18" width="3" style="67" customWidth="1"/>
    <col min="19" max="19" width="1.7109375" style="67" customWidth="1"/>
    <col min="20" max="20" width="0.42578125" style="67" customWidth="1"/>
    <col min="21" max="21" width="4" style="67" customWidth="1"/>
    <col min="22" max="22" width="0.42578125" style="67" customWidth="1"/>
    <col min="23" max="23" width="4" style="67" customWidth="1"/>
    <col min="24" max="24" width="0.42578125" style="67" customWidth="1"/>
    <col min="25" max="25" width="1.28515625" style="67" customWidth="1"/>
    <col min="26" max="26" width="3.140625" style="67" customWidth="1"/>
    <col min="27" max="27" width="0.42578125" style="67" customWidth="1"/>
    <col min="28" max="28" width="0.85546875" style="67" customWidth="1"/>
    <col min="29" max="29" width="0.42578125" style="67" customWidth="1"/>
    <col min="30" max="30" width="2.85546875" style="67" customWidth="1"/>
    <col min="31" max="31" width="0.42578125" style="67" customWidth="1"/>
    <col min="32" max="32" width="0.85546875" style="67" customWidth="1"/>
    <col min="33" max="33" width="3.85546875" style="67" customWidth="1"/>
    <col min="34" max="34" width="1.140625" style="67" customWidth="1"/>
    <col min="35" max="36" width="0" style="67" hidden="1" customWidth="1"/>
    <col min="37" max="37" width="7.140625" style="67" customWidth="1"/>
    <col min="38" max="38" width="6.7109375" style="67" customWidth="1"/>
    <col min="39" max="39" width="12.140625" style="67" customWidth="1"/>
    <col min="40" max="40" width="4.42578125" style="67" hidden="1" customWidth="1"/>
    <col min="41" max="41" width="9.140625" style="67" customWidth="1"/>
    <col min="42" max="42" width="7.28515625" style="67" customWidth="1"/>
    <col min="43" max="43" width="9.140625" style="67" customWidth="1"/>
    <col min="44" max="44" width="7.28515625" style="67" customWidth="1"/>
    <col min="45" max="45" width="7" style="67" customWidth="1"/>
    <col min="46" max="46" width="7.42578125" style="67" customWidth="1"/>
    <col min="47" max="47" width="12.28515625" style="67" customWidth="1"/>
    <col min="48" max="48" width="6.28515625" style="217" customWidth="1"/>
    <col min="49" max="49" width="13.42578125" style="218" customWidth="1"/>
    <col min="50" max="51" width="6.28515625" style="67" hidden="1" customWidth="1"/>
    <col min="52" max="57" width="6.28515625" style="113" hidden="1" customWidth="1"/>
    <col min="58" max="256" width="6.28515625" style="67" hidden="1" customWidth="1"/>
    <col min="257" max="257" width="5" style="67" hidden="1" customWidth="1"/>
    <col min="258" max="258" width="11.7109375" style="67" hidden="1" customWidth="1"/>
    <col min="259" max="259" width="4" style="67" hidden="1" customWidth="1"/>
    <col min="260" max="260" width="0.42578125" style="67" hidden="1" customWidth="1"/>
    <col min="261" max="261" width="4.140625" style="67" hidden="1" customWidth="1"/>
    <col min="262" max="262" width="0.42578125" style="67" hidden="1" customWidth="1"/>
    <col min="263" max="263" width="4" style="67" hidden="1" customWidth="1"/>
    <col min="264" max="264" width="0.42578125" style="67" hidden="1" customWidth="1"/>
    <col min="265" max="265" width="4" style="67" hidden="1" customWidth="1"/>
    <col min="266" max="266" width="0.42578125" style="67" hidden="1" customWidth="1"/>
    <col min="267" max="267" width="4" style="67" hidden="1" customWidth="1"/>
    <col min="268" max="268" width="1.7109375" style="67" hidden="1" customWidth="1"/>
    <col min="269" max="269" width="4" style="67" hidden="1" customWidth="1"/>
    <col min="270" max="270" width="0.42578125" style="67" hidden="1" customWidth="1"/>
    <col min="271" max="271" width="4.140625" style="67" hidden="1" customWidth="1"/>
    <col min="272" max="272" width="0.42578125" style="67" hidden="1" customWidth="1"/>
    <col min="273" max="273" width="1.7109375" style="67" hidden="1" customWidth="1"/>
    <col min="274" max="274" width="3" style="67" hidden="1" customWidth="1"/>
    <col min="275" max="275" width="1.7109375" style="67" hidden="1" customWidth="1"/>
    <col min="276" max="276" width="0.42578125" style="67" hidden="1" customWidth="1"/>
    <col min="277" max="277" width="4" style="67" hidden="1" customWidth="1"/>
    <col min="278" max="278" width="0.42578125" style="67" hidden="1" customWidth="1"/>
    <col min="279" max="279" width="4" style="67" hidden="1" customWidth="1"/>
    <col min="280" max="280" width="0.42578125" style="67" hidden="1" customWidth="1"/>
    <col min="281" max="281" width="1.28515625" style="67" hidden="1" customWidth="1"/>
    <col min="282" max="282" width="3.140625" style="67" hidden="1" customWidth="1"/>
    <col min="283" max="283" width="0.42578125" style="67" hidden="1" customWidth="1"/>
    <col min="284" max="284" width="0.85546875" style="67" hidden="1" customWidth="1"/>
    <col min="285" max="285" width="0.42578125" style="67" hidden="1" customWidth="1"/>
    <col min="286" max="286" width="2.85546875" style="67" hidden="1" customWidth="1"/>
    <col min="287" max="287" width="0.42578125" style="67" hidden="1" customWidth="1"/>
    <col min="288" max="288" width="0.85546875" style="67" hidden="1" customWidth="1"/>
    <col min="289" max="289" width="3.85546875" style="67" hidden="1" customWidth="1"/>
    <col min="290" max="290" width="1.140625" style="67" hidden="1" customWidth="1"/>
    <col min="291" max="292" width="6.28515625" style="67" hidden="1" customWidth="1"/>
    <col min="293" max="293" width="7.140625" style="67" hidden="1" customWidth="1"/>
    <col min="294" max="294" width="6.7109375" style="67" hidden="1" customWidth="1"/>
    <col min="295" max="295" width="12.140625" style="67" hidden="1" customWidth="1"/>
    <col min="296" max="296" width="6.28515625" style="67" hidden="1" customWidth="1"/>
    <col min="297" max="297" width="9.140625" style="67" hidden="1" customWidth="1"/>
    <col min="298" max="298" width="7.28515625" style="67" hidden="1" customWidth="1"/>
    <col min="299" max="299" width="9.140625" style="67" hidden="1" customWidth="1"/>
    <col min="300" max="300" width="7.28515625" style="67" hidden="1" customWidth="1"/>
    <col min="301" max="301" width="7" style="67" hidden="1" customWidth="1"/>
    <col min="302" max="302" width="7.42578125" style="67" hidden="1" customWidth="1"/>
    <col min="303" max="303" width="12.28515625" style="67" hidden="1" customWidth="1"/>
    <col min="304" max="304" width="6.28515625" style="67" hidden="1" customWidth="1"/>
    <col min="305" max="305" width="13.42578125" style="67" hidden="1" customWidth="1"/>
    <col min="306" max="313" width="6.28515625" style="67" hidden="1" customWidth="1"/>
    <col min="314" max="512" width="6.28515625" style="67" hidden="1"/>
    <col min="513" max="513" width="5" style="67" hidden="1" customWidth="1"/>
    <col min="514" max="514" width="11.7109375" style="67" hidden="1" customWidth="1"/>
    <col min="515" max="515" width="4" style="67" hidden="1" customWidth="1"/>
    <col min="516" max="516" width="0.42578125" style="67" hidden="1" customWidth="1"/>
    <col min="517" max="517" width="4.140625" style="67" hidden="1" customWidth="1"/>
    <col min="518" max="518" width="0.42578125" style="67" hidden="1" customWidth="1"/>
    <col min="519" max="519" width="4" style="67" hidden="1" customWidth="1"/>
    <col min="520" max="520" width="0.42578125" style="67" hidden="1" customWidth="1"/>
    <col min="521" max="521" width="4" style="67" hidden="1" customWidth="1"/>
    <col min="522" max="522" width="0.42578125" style="67" hidden="1" customWidth="1"/>
    <col min="523" max="523" width="4" style="67" hidden="1" customWidth="1"/>
    <col min="524" max="524" width="1.7109375" style="67" hidden="1" customWidth="1"/>
    <col min="525" max="525" width="4" style="67" hidden="1" customWidth="1"/>
    <col min="526" max="526" width="0.42578125" style="67" hidden="1" customWidth="1"/>
    <col min="527" max="527" width="4.140625" style="67" hidden="1" customWidth="1"/>
    <col min="528" max="528" width="0.42578125" style="67" hidden="1" customWidth="1"/>
    <col min="529" max="529" width="1.7109375" style="67" hidden="1" customWidth="1"/>
    <col min="530" max="530" width="3" style="67" hidden="1" customWidth="1"/>
    <col min="531" max="531" width="1.7109375" style="67" hidden="1" customWidth="1"/>
    <col min="532" max="532" width="0.42578125" style="67" hidden="1" customWidth="1"/>
    <col min="533" max="533" width="4" style="67" hidden="1" customWidth="1"/>
    <col min="534" max="534" width="0.42578125" style="67" hidden="1" customWidth="1"/>
    <col min="535" max="535" width="4" style="67" hidden="1" customWidth="1"/>
    <col min="536" max="536" width="0.42578125" style="67" hidden="1" customWidth="1"/>
    <col min="537" max="537" width="1.28515625" style="67" hidden="1" customWidth="1"/>
    <col min="538" max="538" width="3.140625" style="67" hidden="1" customWidth="1"/>
    <col min="539" max="539" width="0.42578125" style="67" hidden="1" customWidth="1"/>
    <col min="540" max="540" width="0.85546875" style="67" hidden="1" customWidth="1"/>
    <col min="541" max="541" width="0.42578125" style="67" hidden="1" customWidth="1"/>
    <col min="542" max="542" width="2.85546875" style="67" hidden="1" customWidth="1"/>
    <col min="543" max="543" width="0.42578125" style="67" hidden="1" customWidth="1"/>
    <col min="544" max="544" width="0.85546875" style="67" hidden="1" customWidth="1"/>
    <col min="545" max="545" width="3.85546875" style="67" hidden="1" customWidth="1"/>
    <col min="546" max="546" width="1.140625" style="67" hidden="1" customWidth="1"/>
    <col min="547" max="548" width="6.28515625" style="67" hidden="1" customWidth="1"/>
    <col min="549" max="549" width="7.140625" style="67" hidden="1" customWidth="1"/>
    <col min="550" max="550" width="6.7109375" style="67" hidden="1" customWidth="1"/>
    <col min="551" max="551" width="12.140625" style="67" hidden="1" customWidth="1"/>
    <col min="552" max="552" width="6.28515625" style="67" hidden="1" customWidth="1"/>
    <col min="553" max="553" width="9.140625" style="67" hidden="1" customWidth="1"/>
    <col min="554" max="554" width="7.28515625" style="67" hidden="1" customWidth="1"/>
    <col min="555" max="555" width="9.140625" style="67" hidden="1" customWidth="1"/>
    <col min="556" max="556" width="7.28515625" style="67" hidden="1" customWidth="1"/>
    <col min="557" max="557" width="7" style="67" hidden="1" customWidth="1"/>
    <col min="558" max="558" width="7.42578125" style="67" hidden="1" customWidth="1"/>
    <col min="559" max="559" width="12.28515625" style="67" hidden="1" customWidth="1"/>
    <col min="560" max="560" width="6.28515625" style="67" hidden="1" customWidth="1"/>
    <col min="561" max="561" width="13.42578125" style="67" hidden="1" customWidth="1"/>
    <col min="562" max="569" width="6.28515625" style="67" hidden="1" customWidth="1"/>
    <col min="570" max="768" width="6.28515625" style="67" hidden="1"/>
    <col min="769" max="769" width="5" style="67" hidden="1" customWidth="1"/>
    <col min="770" max="770" width="11.7109375" style="67" hidden="1" customWidth="1"/>
    <col min="771" max="771" width="4" style="67" hidden="1" customWidth="1"/>
    <col min="772" max="772" width="0.42578125" style="67" hidden="1" customWidth="1"/>
    <col min="773" max="773" width="4.140625" style="67" hidden="1" customWidth="1"/>
    <col min="774" max="774" width="0.42578125" style="67" hidden="1" customWidth="1"/>
    <col min="775" max="775" width="4" style="67" hidden="1" customWidth="1"/>
    <col min="776" max="776" width="0.42578125" style="67" hidden="1" customWidth="1"/>
    <col min="777" max="777" width="4" style="67" hidden="1" customWidth="1"/>
    <col min="778" max="778" width="0.42578125" style="67" hidden="1" customWidth="1"/>
    <col min="779" max="779" width="4" style="67" hidden="1" customWidth="1"/>
    <col min="780" max="780" width="1.7109375" style="67" hidden="1" customWidth="1"/>
    <col min="781" max="781" width="4" style="67" hidden="1" customWidth="1"/>
    <col min="782" max="782" width="0.42578125" style="67" hidden="1" customWidth="1"/>
    <col min="783" max="783" width="4.140625" style="67" hidden="1" customWidth="1"/>
    <col min="784" max="784" width="0.42578125" style="67" hidden="1" customWidth="1"/>
    <col min="785" max="785" width="1.7109375" style="67" hidden="1" customWidth="1"/>
    <col min="786" max="786" width="3" style="67" hidden="1" customWidth="1"/>
    <col min="787" max="787" width="1.7109375" style="67" hidden="1" customWidth="1"/>
    <col min="788" max="788" width="0.42578125" style="67" hidden="1" customWidth="1"/>
    <col min="789" max="789" width="4" style="67" hidden="1" customWidth="1"/>
    <col min="790" max="790" width="0.42578125" style="67" hidden="1" customWidth="1"/>
    <col min="791" max="791" width="4" style="67" hidden="1" customWidth="1"/>
    <col min="792" max="792" width="0.42578125" style="67" hidden="1" customWidth="1"/>
    <col min="793" max="793" width="1.28515625" style="67" hidden="1" customWidth="1"/>
    <col min="794" max="794" width="3.140625" style="67" hidden="1" customWidth="1"/>
    <col min="795" max="795" width="0.42578125" style="67" hidden="1" customWidth="1"/>
    <col min="796" max="796" width="0.85546875" style="67" hidden="1" customWidth="1"/>
    <col min="797" max="797" width="0.42578125" style="67" hidden="1" customWidth="1"/>
    <col min="798" max="798" width="2.85546875" style="67" hidden="1" customWidth="1"/>
    <col min="799" max="799" width="0.42578125" style="67" hidden="1" customWidth="1"/>
    <col min="800" max="800" width="0.85546875" style="67" hidden="1" customWidth="1"/>
    <col min="801" max="801" width="3.85546875" style="67" hidden="1" customWidth="1"/>
    <col min="802" max="802" width="1.140625" style="67" hidden="1" customWidth="1"/>
    <col min="803" max="804" width="6.28515625" style="67" hidden="1" customWidth="1"/>
    <col min="805" max="805" width="7.140625" style="67" hidden="1" customWidth="1"/>
    <col min="806" max="806" width="6.7109375" style="67" hidden="1" customWidth="1"/>
    <col min="807" max="807" width="12.140625" style="67" hidden="1" customWidth="1"/>
    <col min="808" max="808" width="6.28515625" style="67" hidden="1" customWidth="1"/>
    <col min="809" max="809" width="9.140625" style="67" hidden="1" customWidth="1"/>
    <col min="810" max="810" width="7.28515625" style="67" hidden="1" customWidth="1"/>
    <col min="811" max="811" width="9.140625" style="67" hidden="1" customWidth="1"/>
    <col min="812" max="812" width="7.28515625" style="67" hidden="1" customWidth="1"/>
    <col min="813" max="813" width="7" style="67" hidden="1" customWidth="1"/>
    <col min="814" max="814" width="7.42578125" style="67" hidden="1" customWidth="1"/>
    <col min="815" max="815" width="12.28515625" style="67" hidden="1" customWidth="1"/>
    <col min="816" max="816" width="6.28515625" style="67" hidden="1" customWidth="1"/>
    <col min="817" max="817" width="13.42578125" style="67" hidden="1" customWidth="1"/>
    <col min="818" max="825" width="6.28515625" style="67" hidden="1" customWidth="1"/>
    <col min="826" max="1024" width="6.28515625" style="67" hidden="1"/>
    <col min="1025" max="1025" width="5" style="67" hidden="1" customWidth="1"/>
    <col min="1026" max="1026" width="11.7109375" style="67" hidden="1" customWidth="1"/>
    <col min="1027" max="1027" width="4" style="67" hidden="1" customWidth="1"/>
    <col min="1028" max="1028" width="0.42578125" style="67" hidden="1" customWidth="1"/>
    <col min="1029" max="1029" width="4.140625" style="67" hidden="1" customWidth="1"/>
    <col min="1030" max="1030" width="0.42578125" style="67" hidden="1" customWidth="1"/>
    <col min="1031" max="1031" width="4" style="67" hidden="1" customWidth="1"/>
    <col min="1032" max="1032" width="0.42578125" style="67" hidden="1" customWidth="1"/>
    <col min="1033" max="1033" width="4" style="67" hidden="1" customWidth="1"/>
    <col min="1034" max="1034" width="0.42578125" style="67" hidden="1" customWidth="1"/>
    <col min="1035" max="1035" width="4" style="67" hidden="1" customWidth="1"/>
    <col min="1036" max="1036" width="1.7109375" style="67" hidden="1" customWidth="1"/>
    <col min="1037" max="1037" width="4" style="67" hidden="1" customWidth="1"/>
    <col min="1038" max="1038" width="0.42578125" style="67" hidden="1" customWidth="1"/>
    <col min="1039" max="1039" width="4.140625" style="67" hidden="1" customWidth="1"/>
    <col min="1040" max="1040" width="0.42578125" style="67" hidden="1" customWidth="1"/>
    <col min="1041" max="1041" width="1.7109375" style="67" hidden="1" customWidth="1"/>
    <col min="1042" max="1042" width="3" style="67" hidden="1" customWidth="1"/>
    <col min="1043" max="1043" width="1.7109375" style="67" hidden="1" customWidth="1"/>
    <col min="1044" max="1044" width="0.42578125" style="67" hidden="1" customWidth="1"/>
    <col min="1045" max="1045" width="4" style="67" hidden="1" customWidth="1"/>
    <col min="1046" max="1046" width="0.42578125" style="67" hidden="1" customWidth="1"/>
    <col min="1047" max="1047" width="4" style="67" hidden="1" customWidth="1"/>
    <col min="1048" max="1048" width="0.42578125" style="67" hidden="1" customWidth="1"/>
    <col min="1049" max="1049" width="1.28515625" style="67" hidden="1" customWidth="1"/>
    <col min="1050" max="1050" width="3.140625" style="67" hidden="1" customWidth="1"/>
    <col min="1051" max="1051" width="0.42578125" style="67" hidden="1" customWidth="1"/>
    <col min="1052" max="1052" width="0.85546875" style="67" hidden="1" customWidth="1"/>
    <col min="1053" max="1053" width="0.42578125" style="67" hidden="1" customWidth="1"/>
    <col min="1054" max="1054" width="2.85546875" style="67" hidden="1" customWidth="1"/>
    <col min="1055" max="1055" width="0.42578125" style="67" hidden="1" customWidth="1"/>
    <col min="1056" max="1056" width="0.85546875" style="67" hidden="1" customWidth="1"/>
    <col min="1057" max="1057" width="3.85546875" style="67" hidden="1" customWidth="1"/>
    <col min="1058" max="1058" width="1.140625" style="67" hidden="1" customWidth="1"/>
    <col min="1059" max="1060" width="6.28515625" style="67" hidden="1" customWidth="1"/>
    <col min="1061" max="1061" width="7.140625" style="67" hidden="1" customWidth="1"/>
    <col min="1062" max="1062" width="6.7109375" style="67" hidden="1" customWidth="1"/>
    <col min="1063" max="1063" width="12.140625" style="67" hidden="1" customWidth="1"/>
    <col min="1064" max="1064" width="6.28515625" style="67" hidden="1" customWidth="1"/>
    <col min="1065" max="1065" width="9.140625" style="67" hidden="1" customWidth="1"/>
    <col min="1066" max="1066" width="7.28515625" style="67" hidden="1" customWidth="1"/>
    <col min="1067" max="1067" width="9.140625" style="67" hidden="1" customWidth="1"/>
    <col min="1068" max="1068" width="7.28515625" style="67" hidden="1" customWidth="1"/>
    <col min="1069" max="1069" width="7" style="67" hidden="1" customWidth="1"/>
    <col min="1070" max="1070" width="7.42578125" style="67" hidden="1" customWidth="1"/>
    <col min="1071" max="1071" width="12.28515625" style="67" hidden="1" customWidth="1"/>
    <col min="1072" max="1072" width="6.28515625" style="67" hidden="1" customWidth="1"/>
    <col min="1073" max="1073" width="13.42578125" style="67" hidden="1" customWidth="1"/>
    <col min="1074" max="1081" width="6.28515625" style="67" hidden="1" customWidth="1"/>
    <col min="1082" max="1280" width="6.28515625" style="67" hidden="1"/>
    <col min="1281" max="1281" width="5" style="67" hidden="1" customWidth="1"/>
    <col min="1282" max="1282" width="11.7109375" style="67" hidden="1" customWidth="1"/>
    <col min="1283" max="1283" width="4" style="67" hidden="1" customWidth="1"/>
    <col min="1284" max="1284" width="0.42578125" style="67" hidden="1" customWidth="1"/>
    <col min="1285" max="1285" width="4.140625" style="67" hidden="1" customWidth="1"/>
    <col min="1286" max="1286" width="0.42578125" style="67" hidden="1" customWidth="1"/>
    <col min="1287" max="1287" width="4" style="67" hidden="1" customWidth="1"/>
    <col min="1288" max="1288" width="0.42578125" style="67" hidden="1" customWidth="1"/>
    <col min="1289" max="1289" width="4" style="67" hidden="1" customWidth="1"/>
    <col min="1290" max="1290" width="0.42578125" style="67" hidden="1" customWidth="1"/>
    <col min="1291" max="1291" width="4" style="67" hidden="1" customWidth="1"/>
    <col min="1292" max="1292" width="1.7109375" style="67" hidden="1" customWidth="1"/>
    <col min="1293" max="1293" width="4" style="67" hidden="1" customWidth="1"/>
    <col min="1294" max="1294" width="0.42578125" style="67" hidden="1" customWidth="1"/>
    <col min="1295" max="1295" width="4.140625" style="67" hidden="1" customWidth="1"/>
    <col min="1296" max="1296" width="0.42578125" style="67" hidden="1" customWidth="1"/>
    <col min="1297" max="1297" width="1.7109375" style="67" hidden="1" customWidth="1"/>
    <col min="1298" max="1298" width="3" style="67" hidden="1" customWidth="1"/>
    <col min="1299" max="1299" width="1.7109375" style="67" hidden="1" customWidth="1"/>
    <col min="1300" max="1300" width="0.42578125" style="67" hidden="1" customWidth="1"/>
    <col min="1301" max="1301" width="4" style="67" hidden="1" customWidth="1"/>
    <col min="1302" max="1302" width="0.42578125" style="67" hidden="1" customWidth="1"/>
    <col min="1303" max="1303" width="4" style="67" hidden="1" customWidth="1"/>
    <col min="1304" max="1304" width="0.42578125" style="67" hidden="1" customWidth="1"/>
    <col min="1305" max="1305" width="1.28515625" style="67" hidden="1" customWidth="1"/>
    <col min="1306" max="1306" width="3.140625" style="67" hidden="1" customWidth="1"/>
    <col min="1307" max="1307" width="0.42578125" style="67" hidden="1" customWidth="1"/>
    <col min="1308" max="1308" width="0.85546875" style="67" hidden="1" customWidth="1"/>
    <col min="1309" max="1309" width="0.42578125" style="67" hidden="1" customWidth="1"/>
    <col min="1310" max="1310" width="2.85546875" style="67" hidden="1" customWidth="1"/>
    <col min="1311" max="1311" width="0.42578125" style="67" hidden="1" customWidth="1"/>
    <col min="1312" max="1312" width="0.85546875" style="67" hidden="1" customWidth="1"/>
    <col min="1313" max="1313" width="3.85546875" style="67" hidden="1" customWidth="1"/>
    <col min="1314" max="1314" width="1.140625" style="67" hidden="1" customWidth="1"/>
    <col min="1315" max="1316" width="6.28515625" style="67" hidden="1" customWidth="1"/>
    <col min="1317" max="1317" width="7.140625" style="67" hidden="1" customWidth="1"/>
    <col min="1318" max="1318" width="6.7109375" style="67" hidden="1" customWidth="1"/>
    <col min="1319" max="1319" width="12.140625" style="67" hidden="1" customWidth="1"/>
    <col min="1320" max="1320" width="6.28515625" style="67" hidden="1" customWidth="1"/>
    <col min="1321" max="1321" width="9.140625" style="67" hidden="1" customWidth="1"/>
    <col min="1322" max="1322" width="7.28515625" style="67" hidden="1" customWidth="1"/>
    <col min="1323" max="1323" width="9.140625" style="67" hidden="1" customWidth="1"/>
    <col min="1324" max="1324" width="7.28515625" style="67" hidden="1" customWidth="1"/>
    <col min="1325" max="1325" width="7" style="67" hidden="1" customWidth="1"/>
    <col min="1326" max="1326" width="7.42578125" style="67" hidden="1" customWidth="1"/>
    <col min="1327" max="1327" width="12.28515625" style="67" hidden="1" customWidth="1"/>
    <col min="1328" max="1328" width="6.28515625" style="67" hidden="1" customWidth="1"/>
    <col min="1329" max="1329" width="13.42578125" style="67" hidden="1" customWidth="1"/>
    <col min="1330" max="1337" width="6.28515625" style="67" hidden="1" customWidth="1"/>
    <col min="1338" max="1536" width="6.28515625" style="67" hidden="1"/>
    <col min="1537" max="1537" width="5" style="67" hidden="1" customWidth="1"/>
    <col min="1538" max="1538" width="11.7109375" style="67" hidden="1" customWidth="1"/>
    <col min="1539" max="1539" width="4" style="67" hidden="1" customWidth="1"/>
    <col min="1540" max="1540" width="0.42578125" style="67" hidden="1" customWidth="1"/>
    <col min="1541" max="1541" width="4.140625" style="67" hidden="1" customWidth="1"/>
    <col min="1542" max="1542" width="0.42578125" style="67" hidden="1" customWidth="1"/>
    <col min="1543" max="1543" width="4" style="67" hidden="1" customWidth="1"/>
    <col min="1544" max="1544" width="0.42578125" style="67" hidden="1" customWidth="1"/>
    <col min="1545" max="1545" width="4" style="67" hidden="1" customWidth="1"/>
    <col min="1546" max="1546" width="0.42578125" style="67" hidden="1" customWidth="1"/>
    <col min="1547" max="1547" width="4" style="67" hidden="1" customWidth="1"/>
    <col min="1548" max="1548" width="1.7109375" style="67" hidden="1" customWidth="1"/>
    <col min="1549" max="1549" width="4" style="67" hidden="1" customWidth="1"/>
    <col min="1550" max="1550" width="0.42578125" style="67" hidden="1" customWidth="1"/>
    <col min="1551" max="1551" width="4.140625" style="67" hidden="1" customWidth="1"/>
    <col min="1552" max="1552" width="0.42578125" style="67" hidden="1" customWidth="1"/>
    <col min="1553" max="1553" width="1.7109375" style="67" hidden="1" customWidth="1"/>
    <col min="1554" max="1554" width="3" style="67" hidden="1" customWidth="1"/>
    <col min="1555" max="1555" width="1.7109375" style="67" hidden="1" customWidth="1"/>
    <col min="1556" max="1556" width="0.42578125" style="67" hidden="1" customWidth="1"/>
    <col min="1557" max="1557" width="4" style="67" hidden="1" customWidth="1"/>
    <col min="1558" max="1558" width="0.42578125" style="67" hidden="1" customWidth="1"/>
    <col min="1559" max="1559" width="4" style="67" hidden="1" customWidth="1"/>
    <col min="1560" max="1560" width="0.42578125" style="67" hidden="1" customWidth="1"/>
    <col min="1561" max="1561" width="1.28515625" style="67" hidden="1" customWidth="1"/>
    <col min="1562" max="1562" width="3.140625" style="67" hidden="1" customWidth="1"/>
    <col min="1563" max="1563" width="0.42578125" style="67" hidden="1" customWidth="1"/>
    <col min="1564" max="1564" width="0.85546875" style="67" hidden="1" customWidth="1"/>
    <col min="1565" max="1565" width="0.42578125" style="67" hidden="1" customWidth="1"/>
    <col min="1566" max="1566" width="2.85546875" style="67" hidden="1" customWidth="1"/>
    <col min="1567" max="1567" width="0.42578125" style="67" hidden="1" customWidth="1"/>
    <col min="1568" max="1568" width="0.85546875" style="67" hidden="1" customWidth="1"/>
    <col min="1569" max="1569" width="3.85546875" style="67" hidden="1" customWidth="1"/>
    <col min="1570" max="1570" width="1.140625" style="67" hidden="1" customWidth="1"/>
    <col min="1571" max="1572" width="6.28515625" style="67" hidden="1" customWidth="1"/>
    <col min="1573" max="1573" width="7.140625" style="67" hidden="1" customWidth="1"/>
    <col min="1574" max="1574" width="6.7109375" style="67" hidden="1" customWidth="1"/>
    <col min="1575" max="1575" width="12.140625" style="67" hidden="1" customWidth="1"/>
    <col min="1576" max="1576" width="6.28515625" style="67" hidden="1" customWidth="1"/>
    <col min="1577" max="1577" width="9.140625" style="67" hidden="1" customWidth="1"/>
    <col min="1578" max="1578" width="7.28515625" style="67" hidden="1" customWidth="1"/>
    <col min="1579" max="1579" width="9.140625" style="67" hidden="1" customWidth="1"/>
    <col min="1580" max="1580" width="7.28515625" style="67" hidden="1" customWidth="1"/>
    <col min="1581" max="1581" width="7" style="67" hidden="1" customWidth="1"/>
    <col min="1582" max="1582" width="7.42578125" style="67" hidden="1" customWidth="1"/>
    <col min="1583" max="1583" width="12.28515625" style="67" hidden="1" customWidth="1"/>
    <col min="1584" max="1584" width="6.28515625" style="67" hidden="1" customWidth="1"/>
    <col min="1585" max="1585" width="13.42578125" style="67" hidden="1" customWidth="1"/>
    <col min="1586" max="1593" width="6.28515625" style="67" hidden="1" customWidth="1"/>
    <col min="1594" max="1792" width="6.28515625" style="67" hidden="1"/>
    <col min="1793" max="1793" width="5" style="67" hidden="1" customWidth="1"/>
    <col min="1794" max="1794" width="11.7109375" style="67" hidden="1" customWidth="1"/>
    <col min="1795" max="1795" width="4" style="67" hidden="1" customWidth="1"/>
    <col min="1796" max="1796" width="0.42578125" style="67" hidden="1" customWidth="1"/>
    <col min="1797" max="1797" width="4.140625" style="67" hidden="1" customWidth="1"/>
    <col min="1798" max="1798" width="0.42578125" style="67" hidden="1" customWidth="1"/>
    <col min="1799" max="1799" width="4" style="67" hidden="1" customWidth="1"/>
    <col min="1800" max="1800" width="0.42578125" style="67" hidden="1" customWidth="1"/>
    <col min="1801" max="1801" width="4" style="67" hidden="1" customWidth="1"/>
    <col min="1802" max="1802" width="0.42578125" style="67" hidden="1" customWidth="1"/>
    <col min="1803" max="1803" width="4" style="67" hidden="1" customWidth="1"/>
    <col min="1804" max="1804" width="1.7109375" style="67" hidden="1" customWidth="1"/>
    <col min="1805" max="1805" width="4" style="67" hidden="1" customWidth="1"/>
    <col min="1806" max="1806" width="0.42578125" style="67" hidden="1" customWidth="1"/>
    <col min="1807" max="1807" width="4.140625" style="67" hidden="1" customWidth="1"/>
    <col min="1808" max="1808" width="0.42578125" style="67" hidden="1" customWidth="1"/>
    <col min="1809" max="1809" width="1.7109375" style="67" hidden="1" customWidth="1"/>
    <col min="1810" max="1810" width="3" style="67" hidden="1" customWidth="1"/>
    <col min="1811" max="1811" width="1.7109375" style="67" hidden="1" customWidth="1"/>
    <col min="1812" max="1812" width="0.42578125" style="67" hidden="1" customWidth="1"/>
    <col min="1813" max="1813" width="4" style="67" hidden="1" customWidth="1"/>
    <col min="1814" max="1814" width="0.42578125" style="67" hidden="1" customWidth="1"/>
    <col min="1815" max="1815" width="4" style="67" hidden="1" customWidth="1"/>
    <col min="1816" max="1816" width="0.42578125" style="67" hidden="1" customWidth="1"/>
    <col min="1817" max="1817" width="1.28515625" style="67" hidden="1" customWidth="1"/>
    <col min="1818" max="1818" width="3.140625" style="67" hidden="1" customWidth="1"/>
    <col min="1819" max="1819" width="0.42578125" style="67" hidden="1" customWidth="1"/>
    <col min="1820" max="1820" width="0.85546875" style="67" hidden="1" customWidth="1"/>
    <col min="1821" max="1821" width="0.42578125" style="67" hidden="1" customWidth="1"/>
    <col min="1822" max="1822" width="2.85546875" style="67" hidden="1" customWidth="1"/>
    <col min="1823" max="1823" width="0.42578125" style="67" hidden="1" customWidth="1"/>
    <col min="1824" max="1824" width="0.85546875" style="67" hidden="1" customWidth="1"/>
    <col min="1825" max="1825" width="3.85546875" style="67" hidden="1" customWidth="1"/>
    <col min="1826" max="1826" width="1.140625" style="67" hidden="1" customWidth="1"/>
    <col min="1827" max="1828" width="6.28515625" style="67" hidden="1" customWidth="1"/>
    <col min="1829" max="1829" width="7.140625" style="67" hidden="1" customWidth="1"/>
    <col min="1830" max="1830" width="6.7109375" style="67" hidden="1" customWidth="1"/>
    <col min="1831" max="1831" width="12.140625" style="67" hidden="1" customWidth="1"/>
    <col min="1832" max="1832" width="6.28515625" style="67" hidden="1" customWidth="1"/>
    <col min="1833" max="1833" width="9.140625" style="67" hidden="1" customWidth="1"/>
    <col min="1834" max="1834" width="7.28515625" style="67" hidden="1" customWidth="1"/>
    <col min="1835" max="1835" width="9.140625" style="67" hidden="1" customWidth="1"/>
    <col min="1836" max="1836" width="7.28515625" style="67" hidden="1" customWidth="1"/>
    <col min="1837" max="1837" width="7" style="67" hidden="1" customWidth="1"/>
    <col min="1838" max="1838" width="7.42578125" style="67" hidden="1" customWidth="1"/>
    <col min="1839" max="1839" width="12.28515625" style="67" hidden="1" customWidth="1"/>
    <col min="1840" max="1840" width="6.28515625" style="67" hidden="1" customWidth="1"/>
    <col min="1841" max="1841" width="13.42578125" style="67" hidden="1" customWidth="1"/>
    <col min="1842" max="1849" width="6.28515625" style="67" hidden="1" customWidth="1"/>
    <col min="1850" max="2048" width="6.28515625" style="67" hidden="1"/>
    <col min="2049" max="2049" width="5" style="67" hidden="1" customWidth="1"/>
    <col min="2050" max="2050" width="11.7109375" style="67" hidden="1" customWidth="1"/>
    <col min="2051" max="2051" width="4" style="67" hidden="1" customWidth="1"/>
    <col min="2052" max="2052" width="0.42578125" style="67" hidden="1" customWidth="1"/>
    <col min="2053" max="2053" width="4.140625" style="67" hidden="1" customWidth="1"/>
    <col min="2054" max="2054" width="0.42578125" style="67" hidden="1" customWidth="1"/>
    <col min="2055" max="2055" width="4" style="67" hidden="1" customWidth="1"/>
    <col min="2056" max="2056" width="0.42578125" style="67" hidden="1" customWidth="1"/>
    <col min="2057" max="2057" width="4" style="67" hidden="1" customWidth="1"/>
    <col min="2058" max="2058" width="0.42578125" style="67" hidden="1" customWidth="1"/>
    <col min="2059" max="2059" width="4" style="67" hidden="1" customWidth="1"/>
    <col min="2060" max="2060" width="1.7109375" style="67" hidden="1" customWidth="1"/>
    <col min="2061" max="2061" width="4" style="67" hidden="1" customWidth="1"/>
    <col min="2062" max="2062" width="0.42578125" style="67" hidden="1" customWidth="1"/>
    <col min="2063" max="2063" width="4.140625" style="67" hidden="1" customWidth="1"/>
    <col min="2064" max="2064" width="0.42578125" style="67" hidden="1" customWidth="1"/>
    <col min="2065" max="2065" width="1.7109375" style="67" hidden="1" customWidth="1"/>
    <col min="2066" max="2066" width="3" style="67" hidden="1" customWidth="1"/>
    <col min="2067" max="2067" width="1.7109375" style="67" hidden="1" customWidth="1"/>
    <col min="2068" max="2068" width="0.42578125" style="67" hidden="1" customWidth="1"/>
    <col min="2069" max="2069" width="4" style="67" hidden="1" customWidth="1"/>
    <col min="2070" max="2070" width="0.42578125" style="67" hidden="1" customWidth="1"/>
    <col min="2071" max="2071" width="4" style="67" hidden="1" customWidth="1"/>
    <col min="2072" max="2072" width="0.42578125" style="67" hidden="1" customWidth="1"/>
    <col min="2073" max="2073" width="1.28515625" style="67" hidden="1" customWidth="1"/>
    <col min="2074" max="2074" width="3.140625" style="67" hidden="1" customWidth="1"/>
    <col min="2075" max="2075" width="0.42578125" style="67" hidden="1" customWidth="1"/>
    <col min="2076" max="2076" width="0.85546875" style="67" hidden="1" customWidth="1"/>
    <col min="2077" max="2077" width="0.42578125" style="67" hidden="1" customWidth="1"/>
    <col min="2078" max="2078" width="2.85546875" style="67" hidden="1" customWidth="1"/>
    <col min="2079" max="2079" width="0.42578125" style="67" hidden="1" customWidth="1"/>
    <col min="2080" max="2080" width="0.85546875" style="67" hidden="1" customWidth="1"/>
    <col min="2081" max="2081" width="3.85546875" style="67" hidden="1" customWidth="1"/>
    <col min="2082" max="2082" width="1.140625" style="67" hidden="1" customWidth="1"/>
    <col min="2083" max="2084" width="6.28515625" style="67" hidden="1" customWidth="1"/>
    <col min="2085" max="2085" width="7.140625" style="67" hidden="1" customWidth="1"/>
    <col min="2086" max="2086" width="6.7109375" style="67" hidden="1" customWidth="1"/>
    <col min="2087" max="2087" width="12.140625" style="67" hidden="1" customWidth="1"/>
    <col min="2088" max="2088" width="6.28515625" style="67" hidden="1" customWidth="1"/>
    <col min="2089" max="2089" width="9.140625" style="67" hidden="1" customWidth="1"/>
    <col min="2090" max="2090" width="7.28515625" style="67" hidden="1" customWidth="1"/>
    <col min="2091" max="2091" width="9.140625" style="67" hidden="1" customWidth="1"/>
    <col min="2092" max="2092" width="7.28515625" style="67" hidden="1" customWidth="1"/>
    <col min="2093" max="2093" width="7" style="67" hidden="1" customWidth="1"/>
    <col min="2094" max="2094" width="7.42578125" style="67" hidden="1" customWidth="1"/>
    <col min="2095" max="2095" width="12.28515625" style="67" hidden="1" customWidth="1"/>
    <col min="2096" max="2096" width="6.28515625" style="67" hidden="1" customWidth="1"/>
    <col min="2097" max="2097" width="13.42578125" style="67" hidden="1" customWidth="1"/>
    <col min="2098" max="2105" width="6.28515625" style="67" hidden="1" customWidth="1"/>
    <col min="2106" max="2304" width="6.28515625" style="67" hidden="1"/>
    <col min="2305" max="2305" width="5" style="67" hidden="1" customWidth="1"/>
    <col min="2306" max="2306" width="11.7109375" style="67" hidden="1" customWidth="1"/>
    <col min="2307" max="2307" width="4" style="67" hidden="1" customWidth="1"/>
    <col min="2308" max="2308" width="0.42578125" style="67" hidden="1" customWidth="1"/>
    <col min="2309" max="2309" width="4.140625" style="67" hidden="1" customWidth="1"/>
    <col min="2310" max="2310" width="0.42578125" style="67" hidden="1" customWidth="1"/>
    <col min="2311" max="2311" width="4" style="67" hidden="1" customWidth="1"/>
    <col min="2312" max="2312" width="0.42578125" style="67" hidden="1" customWidth="1"/>
    <col min="2313" max="2313" width="4" style="67" hidden="1" customWidth="1"/>
    <col min="2314" max="2314" width="0.42578125" style="67" hidden="1" customWidth="1"/>
    <col min="2315" max="2315" width="4" style="67" hidden="1" customWidth="1"/>
    <col min="2316" max="2316" width="1.7109375" style="67" hidden="1" customWidth="1"/>
    <col min="2317" max="2317" width="4" style="67" hidden="1" customWidth="1"/>
    <col min="2318" max="2318" width="0.42578125" style="67" hidden="1" customWidth="1"/>
    <col min="2319" max="2319" width="4.140625" style="67" hidden="1" customWidth="1"/>
    <col min="2320" max="2320" width="0.42578125" style="67" hidden="1" customWidth="1"/>
    <col min="2321" max="2321" width="1.7109375" style="67" hidden="1" customWidth="1"/>
    <col min="2322" max="2322" width="3" style="67" hidden="1" customWidth="1"/>
    <col min="2323" max="2323" width="1.7109375" style="67" hidden="1" customWidth="1"/>
    <col min="2324" max="2324" width="0.42578125" style="67" hidden="1" customWidth="1"/>
    <col min="2325" max="2325" width="4" style="67" hidden="1" customWidth="1"/>
    <col min="2326" max="2326" width="0.42578125" style="67" hidden="1" customWidth="1"/>
    <col min="2327" max="2327" width="4" style="67" hidden="1" customWidth="1"/>
    <col min="2328" max="2328" width="0.42578125" style="67" hidden="1" customWidth="1"/>
    <col min="2329" max="2329" width="1.28515625" style="67" hidden="1" customWidth="1"/>
    <col min="2330" max="2330" width="3.140625" style="67" hidden="1" customWidth="1"/>
    <col min="2331" max="2331" width="0.42578125" style="67" hidden="1" customWidth="1"/>
    <col min="2332" max="2332" width="0.85546875" style="67" hidden="1" customWidth="1"/>
    <col min="2333" max="2333" width="0.42578125" style="67" hidden="1" customWidth="1"/>
    <col min="2334" max="2334" width="2.85546875" style="67" hidden="1" customWidth="1"/>
    <col min="2335" max="2335" width="0.42578125" style="67" hidden="1" customWidth="1"/>
    <col min="2336" max="2336" width="0.85546875" style="67" hidden="1" customWidth="1"/>
    <col min="2337" max="2337" width="3.85546875" style="67" hidden="1" customWidth="1"/>
    <col min="2338" max="2338" width="1.140625" style="67" hidden="1" customWidth="1"/>
    <col min="2339" max="2340" width="6.28515625" style="67" hidden="1" customWidth="1"/>
    <col min="2341" max="2341" width="7.140625" style="67" hidden="1" customWidth="1"/>
    <col min="2342" max="2342" width="6.7109375" style="67" hidden="1" customWidth="1"/>
    <col min="2343" max="2343" width="12.140625" style="67" hidden="1" customWidth="1"/>
    <col min="2344" max="2344" width="6.28515625" style="67" hidden="1" customWidth="1"/>
    <col min="2345" max="2345" width="9.140625" style="67" hidden="1" customWidth="1"/>
    <col min="2346" max="2346" width="7.28515625" style="67" hidden="1" customWidth="1"/>
    <col min="2347" max="2347" width="9.140625" style="67" hidden="1" customWidth="1"/>
    <col min="2348" max="2348" width="7.28515625" style="67" hidden="1" customWidth="1"/>
    <col min="2349" max="2349" width="7" style="67" hidden="1" customWidth="1"/>
    <col min="2350" max="2350" width="7.42578125" style="67" hidden="1" customWidth="1"/>
    <col min="2351" max="2351" width="12.28515625" style="67" hidden="1" customWidth="1"/>
    <col min="2352" max="2352" width="6.28515625" style="67" hidden="1" customWidth="1"/>
    <col min="2353" max="2353" width="13.42578125" style="67" hidden="1" customWidth="1"/>
    <col min="2354" max="2361" width="6.28515625" style="67" hidden="1" customWidth="1"/>
    <col min="2362" max="2560" width="6.28515625" style="67" hidden="1"/>
    <col min="2561" max="2561" width="5" style="67" hidden="1" customWidth="1"/>
    <col min="2562" max="2562" width="11.7109375" style="67" hidden="1" customWidth="1"/>
    <col min="2563" max="2563" width="4" style="67" hidden="1" customWidth="1"/>
    <col min="2564" max="2564" width="0.42578125" style="67" hidden="1" customWidth="1"/>
    <col min="2565" max="2565" width="4.140625" style="67" hidden="1" customWidth="1"/>
    <col min="2566" max="2566" width="0.42578125" style="67" hidden="1" customWidth="1"/>
    <col min="2567" max="2567" width="4" style="67" hidden="1" customWidth="1"/>
    <col min="2568" max="2568" width="0.42578125" style="67" hidden="1" customWidth="1"/>
    <col min="2569" max="2569" width="4" style="67" hidden="1" customWidth="1"/>
    <col min="2570" max="2570" width="0.42578125" style="67" hidden="1" customWidth="1"/>
    <col min="2571" max="2571" width="4" style="67" hidden="1" customWidth="1"/>
    <col min="2572" max="2572" width="1.7109375" style="67" hidden="1" customWidth="1"/>
    <col min="2573" max="2573" width="4" style="67" hidden="1" customWidth="1"/>
    <col min="2574" max="2574" width="0.42578125" style="67" hidden="1" customWidth="1"/>
    <col min="2575" max="2575" width="4.140625" style="67" hidden="1" customWidth="1"/>
    <col min="2576" max="2576" width="0.42578125" style="67" hidden="1" customWidth="1"/>
    <col min="2577" max="2577" width="1.7109375" style="67" hidden="1" customWidth="1"/>
    <col min="2578" max="2578" width="3" style="67" hidden="1" customWidth="1"/>
    <col min="2579" max="2579" width="1.7109375" style="67" hidden="1" customWidth="1"/>
    <col min="2580" max="2580" width="0.42578125" style="67" hidden="1" customWidth="1"/>
    <col min="2581" max="2581" width="4" style="67" hidden="1" customWidth="1"/>
    <col min="2582" max="2582" width="0.42578125" style="67" hidden="1" customWidth="1"/>
    <col min="2583" max="2583" width="4" style="67" hidden="1" customWidth="1"/>
    <col min="2584" max="2584" width="0.42578125" style="67" hidden="1" customWidth="1"/>
    <col min="2585" max="2585" width="1.28515625" style="67" hidden="1" customWidth="1"/>
    <col min="2586" max="2586" width="3.140625" style="67" hidden="1" customWidth="1"/>
    <col min="2587" max="2587" width="0.42578125" style="67" hidden="1" customWidth="1"/>
    <col min="2588" max="2588" width="0.85546875" style="67" hidden="1" customWidth="1"/>
    <col min="2589" max="2589" width="0.42578125" style="67" hidden="1" customWidth="1"/>
    <col min="2590" max="2590" width="2.85546875" style="67" hidden="1" customWidth="1"/>
    <col min="2591" max="2591" width="0.42578125" style="67" hidden="1" customWidth="1"/>
    <col min="2592" max="2592" width="0.85546875" style="67" hidden="1" customWidth="1"/>
    <col min="2593" max="2593" width="3.85546875" style="67" hidden="1" customWidth="1"/>
    <col min="2594" max="2594" width="1.140625" style="67" hidden="1" customWidth="1"/>
    <col min="2595" max="2596" width="6.28515625" style="67" hidden="1" customWidth="1"/>
    <col min="2597" max="2597" width="7.140625" style="67" hidden="1" customWidth="1"/>
    <col min="2598" max="2598" width="6.7109375" style="67" hidden="1" customWidth="1"/>
    <col min="2599" max="2599" width="12.140625" style="67" hidden="1" customWidth="1"/>
    <col min="2600" max="2600" width="6.28515625" style="67" hidden="1" customWidth="1"/>
    <col min="2601" max="2601" width="9.140625" style="67" hidden="1" customWidth="1"/>
    <col min="2602" max="2602" width="7.28515625" style="67" hidden="1" customWidth="1"/>
    <col min="2603" max="2603" width="9.140625" style="67" hidden="1" customWidth="1"/>
    <col min="2604" max="2604" width="7.28515625" style="67" hidden="1" customWidth="1"/>
    <col min="2605" max="2605" width="7" style="67" hidden="1" customWidth="1"/>
    <col min="2606" max="2606" width="7.42578125" style="67" hidden="1" customWidth="1"/>
    <col min="2607" max="2607" width="12.28515625" style="67" hidden="1" customWidth="1"/>
    <col min="2608" max="2608" width="6.28515625" style="67" hidden="1" customWidth="1"/>
    <col min="2609" max="2609" width="13.42578125" style="67" hidden="1" customWidth="1"/>
    <col min="2610" max="2617" width="6.28515625" style="67" hidden="1" customWidth="1"/>
    <col min="2618" max="2816" width="6.28515625" style="67" hidden="1"/>
    <col min="2817" max="2817" width="5" style="67" hidden="1" customWidth="1"/>
    <col min="2818" max="2818" width="11.7109375" style="67" hidden="1" customWidth="1"/>
    <col min="2819" max="2819" width="4" style="67" hidden="1" customWidth="1"/>
    <col min="2820" max="2820" width="0.42578125" style="67" hidden="1" customWidth="1"/>
    <col min="2821" max="2821" width="4.140625" style="67" hidden="1" customWidth="1"/>
    <col min="2822" max="2822" width="0.42578125" style="67" hidden="1" customWidth="1"/>
    <col min="2823" max="2823" width="4" style="67" hidden="1" customWidth="1"/>
    <col min="2824" max="2824" width="0.42578125" style="67" hidden="1" customWidth="1"/>
    <col min="2825" max="2825" width="4" style="67" hidden="1" customWidth="1"/>
    <col min="2826" max="2826" width="0.42578125" style="67" hidden="1" customWidth="1"/>
    <col min="2827" max="2827" width="4" style="67" hidden="1" customWidth="1"/>
    <col min="2828" max="2828" width="1.7109375" style="67" hidden="1" customWidth="1"/>
    <col min="2829" max="2829" width="4" style="67" hidden="1" customWidth="1"/>
    <col min="2830" max="2830" width="0.42578125" style="67" hidden="1" customWidth="1"/>
    <col min="2831" max="2831" width="4.140625" style="67" hidden="1" customWidth="1"/>
    <col min="2832" max="2832" width="0.42578125" style="67" hidden="1" customWidth="1"/>
    <col min="2833" max="2833" width="1.7109375" style="67" hidden="1" customWidth="1"/>
    <col min="2834" max="2834" width="3" style="67" hidden="1" customWidth="1"/>
    <col min="2835" max="2835" width="1.7109375" style="67" hidden="1" customWidth="1"/>
    <col min="2836" max="2836" width="0.42578125" style="67" hidden="1" customWidth="1"/>
    <col min="2837" max="2837" width="4" style="67" hidden="1" customWidth="1"/>
    <col min="2838" max="2838" width="0.42578125" style="67" hidden="1" customWidth="1"/>
    <col min="2839" max="2839" width="4" style="67" hidden="1" customWidth="1"/>
    <col min="2840" max="2840" width="0.42578125" style="67" hidden="1" customWidth="1"/>
    <col min="2841" max="2841" width="1.28515625" style="67" hidden="1" customWidth="1"/>
    <col min="2842" max="2842" width="3.140625" style="67" hidden="1" customWidth="1"/>
    <col min="2843" max="2843" width="0.42578125" style="67" hidden="1" customWidth="1"/>
    <col min="2844" max="2844" width="0.85546875" style="67" hidden="1" customWidth="1"/>
    <col min="2845" max="2845" width="0.42578125" style="67" hidden="1" customWidth="1"/>
    <col min="2846" max="2846" width="2.85546875" style="67" hidden="1" customWidth="1"/>
    <col min="2847" max="2847" width="0.42578125" style="67" hidden="1" customWidth="1"/>
    <col min="2848" max="2848" width="0.85546875" style="67" hidden="1" customWidth="1"/>
    <col min="2849" max="2849" width="3.85546875" style="67" hidden="1" customWidth="1"/>
    <col min="2850" max="2850" width="1.140625" style="67" hidden="1" customWidth="1"/>
    <col min="2851" max="2852" width="6.28515625" style="67" hidden="1" customWidth="1"/>
    <col min="2853" max="2853" width="7.140625" style="67" hidden="1" customWidth="1"/>
    <col min="2854" max="2854" width="6.7109375" style="67" hidden="1" customWidth="1"/>
    <col min="2855" max="2855" width="12.140625" style="67" hidden="1" customWidth="1"/>
    <col min="2856" max="2856" width="6.28515625" style="67" hidden="1" customWidth="1"/>
    <col min="2857" max="2857" width="9.140625" style="67" hidden="1" customWidth="1"/>
    <col min="2858" max="2858" width="7.28515625" style="67" hidden="1" customWidth="1"/>
    <col min="2859" max="2859" width="9.140625" style="67" hidden="1" customWidth="1"/>
    <col min="2860" max="2860" width="7.28515625" style="67" hidden="1" customWidth="1"/>
    <col min="2861" max="2861" width="7" style="67" hidden="1" customWidth="1"/>
    <col min="2862" max="2862" width="7.42578125" style="67" hidden="1" customWidth="1"/>
    <col min="2863" max="2863" width="12.28515625" style="67" hidden="1" customWidth="1"/>
    <col min="2864" max="2864" width="6.28515625" style="67" hidden="1" customWidth="1"/>
    <col min="2865" max="2865" width="13.42578125" style="67" hidden="1" customWidth="1"/>
    <col min="2866" max="2873" width="6.28515625" style="67" hidden="1" customWidth="1"/>
    <col min="2874" max="3072" width="6.28515625" style="67" hidden="1"/>
    <col min="3073" max="3073" width="5" style="67" hidden="1" customWidth="1"/>
    <col min="3074" max="3074" width="11.7109375" style="67" hidden="1" customWidth="1"/>
    <col min="3075" max="3075" width="4" style="67" hidden="1" customWidth="1"/>
    <col min="3076" max="3076" width="0.42578125" style="67" hidden="1" customWidth="1"/>
    <col min="3077" max="3077" width="4.140625" style="67" hidden="1" customWidth="1"/>
    <col min="3078" max="3078" width="0.42578125" style="67" hidden="1" customWidth="1"/>
    <col min="3079" max="3079" width="4" style="67" hidden="1" customWidth="1"/>
    <col min="3080" max="3080" width="0.42578125" style="67" hidden="1" customWidth="1"/>
    <col min="3081" max="3081" width="4" style="67" hidden="1" customWidth="1"/>
    <col min="3082" max="3082" width="0.42578125" style="67" hidden="1" customWidth="1"/>
    <col min="3083" max="3083" width="4" style="67" hidden="1" customWidth="1"/>
    <col min="3084" max="3084" width="1.7109375" style="67" hidden="1" customWidth="1"/>
    <col min="3085" max="3085" width="4" style="67" hidden="1" customWidth="1"/>
    <col min="3086" max="3086" width="0.42578125" style="67" hidden="1" customWidth="1"/>
    <col min="3087" max="3087" width="4.140625" style="67" hidden="1" customWidth="1"/>
    <col min="3088" max="3088" width="0.42578125" style="67" hidden="1" customWidth="1"/>
    <col min="3089" max="3089" width="1.7109375" style="67" hidden="1" customWidth="1"/>
    <col min="3090" max="3090" width="3" style="67" hidden="1" customWidth="1"/>
    <col min="3091" max="3091" width="1.7109375" style="67" hidden="1" customWidth="1"/>
    <col min="3092" max="3092" width="0.42578125" style="67" hidden="1" customWidth="1"/>
    <col min="3093" max="3093" width="4" style="67" hidden="1" customWidth="1"/>
    <col min="3094" max="3094" width="0.42578125" style="67" hidden="1" customWidth="1"/>
    <col min="3095" max="3095" width="4" style="67" hidden="1" customWidth="1"/>
    <col min="3096" max="3096" width="0.42578125" style="67" hidden="1" customWidth="1"/>
    <col min="3097" max="3097" width="1.28515625" style="67" hidden="1" customWidth="1"/>
    <col min="3098" max="3098" width="3.140625" style="67" hidden="1" customWidth="1"/>
    <col min="3099" max="3099" width="0.42578125" style="67" hidden="1" customWidth="1"/>
    <col min="3100" max="3100" width="0.85546875" style="67" hidden="1" customWidth="1"/>
    <col min="3101" max="3101" width="0.42578125" style="67" hidden="1" customWidth="1"/>
    <col min="3102" max="3102" width="2.85546875" style="67" hidden="1" customWidth="1"/>
    <col min="3103" max="3103" width="0.42578125" style="67" hidden="1" customWidth="1"/>
    <col min="3104" max="3104" width="0.85546875" style="67" hidden="1" customWidth="1"/>
    <col min="3105" max="3105" width="3.85546875" style="67" hidden="1" customWidth="1"/>
    <col min="3106" max="3106" width="1.140625" style="67" hidden="1" customWidth="1"/>
    <col min="3107" max="3108" width="6.28515625" style="67" hidden="1" customWidth="1"/>
    <col min="3109" max="3109" width="7.140625" style="67" hidden="1" customWidth="1"/>
    <col min="3110" max="3110" width="6.7109375" style="67" hidden="1" customWidth="1"/>
    <col min="3111" max="3111" width="12.140625" style="67" hidden="1" customWidth="1"/>
    <col min="3112" max="3112" width="6.28515625" style="67" hidden="1" customWidth="1"/>
    <col min="3113" max="3113" width="9.140625" style="67" hidden="1" customWidth="1"/>
    <col min="3114" max="3114" width="7.28515625" style="67" hidden="1" customWidth="1"/>
    <col min="3115" max="3115" width="9.140625" style="67" hidden="1" customWidth="1"/>
    <col min="3116" max="3116" width="7.28515625" style="67" hidden="1" customWidth="1"/>
    <col min="3117" max="3117" width="7" style="67" hidden="1" customWidth="1"/>
    <col min="3118" max="3118" width="7.42578125" style="67" hidden="1" customWidth="1"/>
    <col min="3119" max="3119" width="12.28515625" style="67" hidden="1" customWidth="1"/>
    <col min="3120" max="3120" width="6.28515625" style="67" hidden="1" customWidth="1"/>
    <col min="3121" max="3121" width="13.42578125" style="67" hidden="1" customWidth="1"/>
    <col min="3122" max="3129" width="6.28515625" style="67" hidden="1" customWidth="1"/>
    <col min="3130" max="3328" width="6.28515625" style="67" hidden="1"/>
    <col min="3329" max="3329" width="5" style="67" hidden="1" customWidth="1"/>
    <col min="3330" max="3330" width="11.7109375" style="67" hidden="1" customWidth="1"/>
    <col min="3331" max="3331" width="4" style="67" hidden="1" customWidth="1"/>
    <col min="3332" max="3332" width="0.42578125" style="67" hidden="1" customWidth="1"/>
    <col min="3333" max="3333" width="4.140625" style="67" hidden="1" customWidth="1"/>
    <col min="3334" max="3334" width="0.42578125" style="67" hidden="1" customWidth="1"/>
    <col min="3335" max="3335" width="4" style="67" hidden="1" customWidth="1"/>
    <col min="3336" max="3336" width="0.42578125" style="67" hidden="1" customWidth="1"/>
    <col min="3337" max="3337" width="4" style="67" hidden="1" customWidth="1"/>
    <col min="3338" max="3338" width="0.42578125" style="67" hidden="1" customWidth="1"/>
    <col min="3339" max="3339" width="4" style="67" hidden="1" customWidth="1"/>
    <col min="3340" max="3340" width="1.7109375" style="67" hidden="1" customWidth="1"/>
    <col min="3341" max="3341" width="4" style="67" hidden="1" customWidth="1"/>
    <col min="3342" max="3342" width="0.42578125" style="67" hidden="1" customWidth="1"/>
    <col min="3343" max="3343" width="4.140625" style="67" hidden="1" customWidth="1"/>
    <col min="3344" max="3344" width="0.42578125" style="67" hidden="1" customWidth="1"/>
    <col min="3345" max="3345" width="1.7109375" style="67" hidden="1" customWidth="1"/>
    <col min="3346" max="3346" width="3" style="67" hidden="1" customWidth="1"/>
    <col min="3347" max="3347" width="1.7109375" style="67" hidden="1" customWidth="1"/>
    <col min="3348" max="3348" width="0.42578125" style="67" hidden="1" customWidth="1"/>
    <col min="3349" max="3349" width="4" style="67" hidden="1" customWidth="1"/>
    <col min="3350" max="3350" width="0.42578125" style="67" hidden="1" customWidth="1"/>
    <col min="3351" max="3351" width="4" style="67" hidden="1" customWidth="1"/>
    <col min="3352" max="3352" width="0.42578125" style="67" hidden="1" customWidth="1"/>
    <col min="3353" max="3353" width="1.28515625" style="67" hidden="1" customWidth="1"/>
    <col min="3354" max="3354" width="3.140625" style="67" hidden="1" customWidth="1"/>
    <col min="3355" max="3355" width="0.42578125" style="67" hidden="1" customWidth="1"/>
    <col min="3356" max="3356" width="0.85546875" style="67" hidden="1" customWidth="1"/>
    <col min="3357" max="3357" width="0.42578125" style="67" hidden="1" customWidth="1"/>
    <col min="3358" max="3358" width="2.85546875" style="67" hidden="1" customWidth="1"/>
    <col min="3359" max="3359" width="0.42578125" style="67" hidden="1" customWidth="1"/>
    <col min="3360" max="3360" width="0.85546875" style="67" hidden="1" customWidth="1"/>
    <col min="3361" max="3361" width="3.85546875" style="67" hidden="1" customWidth="1"/>
    <col min="3362" max="3362" width="1.140625" style="67" hidden="1" customWidth="1"/>
    <col min="3363" max="3364" width="6.28515625" style="67" hidden="1" customWidth="1"/>
    <col min="3365" max="3365" width="7.140625" style="67" hidden="1" customWidth="1"/>
    <col min="3366" max="3366" width="6.7109375" style="67" hidden="1" customWidth="1"/>
    <col min="3367" max="3367" width="12.140625" style="67" hidden="1" customWidth="1"/>
    <col min="3368" max="3368" width="6.28515625" style="67" hidden="1" customWidth="1"/>
    <col min="3369" max="3369" width="9.140625" style="67" hidden="1" customWidth="1"/>
    <col min="3370" max="3370" width="7.28515625" style="67" hidden="1" customWidth="1"/>
    <col min="3371" max="3371" width="9.140625" style="67" hidden="1" customWidth="1"/>
    <col min="3372" max="3372" width="7.28515625" style="67" hidden="1" customWidth="1"/>
    <col min="3373" max="3373" width="7" style="67" hidden="1" customWidth="1"/>
    <col min="3374" max="3374" width="7.42578125" style="67" hidden="1" customWidth="1"/>
    <col min="3375" max="3375" width="12.28515625" style="67" hidden="1" customWidth="1"/>
    <col min="3376" max="3376" width="6.28515625" style="67" hidden="1" customWidth="1"/>
    <col min="3377" max="3377" width="13.42578125" style="67" hidden="1" customWidth="1"/>
    <col min="3378" max="3385" width="6.28515625" style="67" hidden="1" customWidth="1"/>
    <col min="3386" max="3584" width="6.28515625" style="67" hidden="1"/>
    <col min="3585" max="3585" width="5" style="67" hidden="1" customWidth="1"/>
    <col min="3586" max="3586" width="11.7109375" style="67" hidden="1" customWidth="1"/>
    <col min="3587" max="3587" width="4" style="67" hidden="1" customWidth="1"/>
    <col min="3588" max="3588" width="0.42578125" style="67" hidden="1" customWidth="1"/>
    <col min="3589" max="3589" width="4.140625" style="67" hidden="1" customWidth="1"/>
    <col min="3590" max="3590" width="0.42578125" style="67" hidden="1" customWidth="1"/>
    <col min="3591" max="3591" width="4" style="67" hidden="1" customWidth="1"/>
    <col min="3592" max="3592" width="0.42578125" style="67" hidden="1" customWidth="1"/>
    <col min="3593" max="3593" width="4" style="67" hidden="1" customWidth="1"/>
    <col min="3594" max="3594" width="0.42578125" style="67" hidden="1" customWidth="1"/>
    <col min="3595" max="3595" width="4" style="67" hidden="1" customWidth="1"/>
    <col min="3596" max="3596" width="1.7109375" style="67" hidden="1" customWidth="1"/>
    <col min="3597" max="3597" width="4" style="67" hidden="1" customWidth="1"/>
    <col min="3598" max="3598" width="0.42578125" style="67" hidden="1" customWidth="1"/>
    <col min="3599" max="3599" width="4.140625" style="67" hidden="1" customWidth="1"/>
    <col min="3600" max="3600" width="0.42578125" style="67" hidden="1" customWidth="1"/>
    <col min="3601" max="3601" width="1.7109375" style="67" hidden="1" customWidth="1"/>
    <col min="3602" max="3602" width="3" style="67" hidden="1" customWidth="1"/>
    <col min="3603" max="3603" width="1.7109375" style="67" hidden="1" customWidth="1"/>
    <col min="3604" max="3604" width="0.42578125" style="67" hidden="1" customWidth="1"/>
    <col min="3605" max="3605" width="4" style="67" hidden="1" customWidth="1"/>
    <col min="3606" max="3606" width="0.42578125" style="67" hidden="1" customWidth="1"/>
    <col min="3607" max="3607" width="4" style="67" hidden="1" customWidth="1"/>
    <col min="3608" max="3608" width="0.42578125" style="67" hidden="1" customWidth="1"/>
    <col min="3609" max="3609" width="1.28515625" style="67" hidden="1" customWidth="1"/>
    <col min="3610" max="3610" width="3.140625" style="67" hidden="1" customWidth="1"/>
    <col min="3611" max="3611" width="0.42578125" style="67" hidden="1" customWidth="1"/>
    <col min="3612" max="3612" width="0.85546875" style="67" hidden="1" customWidth="1"/>
    <col min="3613" max="3613" width="0.42578125" style="67" hidden="1" customWidth="1"/>
    <col min="3614" max="3614" width="2.85546875" style="67" hidden="1" customWidth="1"/>
    <col min="3615" max="3615" width="0.42578125" style="67" hidden="1" customWidth="1"/>
    <col min="3616" max="3616" width="0.85546875" style="67" hidden="1" customWidth="1"/>
    <col min="3617" max="3617" width="3.85546875" style="67" hidden="1" customWidth="1"/>
    <col min="3618" max="3618" width="1.140625" style="67" hidden="1" customWidth="1"/>
    <col min="3619" max="3620" width="6.28515625" style="67" hidden="1" customWidth="1"/>
    <col min="3621" max="3621" width="7.140625" style="67" hidden="1" customWidth="1"/>
    <col min="3622" max="3622" width="6.7109375" style="67" hidden="1" customWidth="1"/>
    <col min="3623" max="3623" width="12.140625" style="67" hidden="1" customWidth="1"/>
    <col min="3624" max="3624" width="6.28515625" style="67" hidden="1" customWidth="1"/>
    <col min="3625" max="3625" width="9.140625" style="67" hidden="1" customWidth="1"/>
    <col min="3626" max="3626" width="7.28515625" style="67" hidden="1" customWidth="1"/>
    <col min="3627" max="3627" width="9.140625" style="67" hidden="1" customWidth="1"/>
    <col min="3628" max="3628" width="7.28515625" style="67" hidden="1" customWidth="1"/>
    <col min="3629" max="3629" width="7" style="67" hidden="1" customWidth="1"/>
    <col min="3630" max="3630" width="7.42578125" style="67" hidden="1" customWidth="1"/>
    <col min="3631" max="3631" width="12.28515625" style="67" hidden="1" customWidth="1"/>
    <col min="3632" max="3632" width="6.28515625" style="67" hidden="1" customWidth="1"/>
    <col min="3633" max="3633" width="13.42578125" style="67" hidden="1" customWidth="1"/>
    <col min="3634" max="3641" width="6.28515625" style="67" hidden="1" customWidth="1"/>
    <col min="3642" max="3840" width="6.28515625" style="67" hidden="1"/>
    <col min="3841" max="3841" width="5" style="67" hidden="1" customWidth="1"/>
    <col min="3842" max="3842" width="11.7109375" style="67" hidden="1" customWidth="1"/>
    <col min="3843" max="3843" width="4" style="67" hidden="1" customWidth="1"/>
    <col min="3844" max="3844" width="0.42578125" style="67" hidden="1" customWidth="1"/>
    <col min="3845" max="3845" width="4.140625" style="67" hidden="1" customWidth="1"/>
    <col min="3846" max="3846" width="0.42578125" style="67" hidden="1" customWidth="1"/>
    <col min="3847" max="3847" width="4" style="67" hidden="1" customWidth="1"/>
    <col min="3848" max="3848" width="0.42578125" style="67" hidden="1" customWidth="1"/>
    <col min="3849" max="3849" width="4" style="67" hidden="1" customWidth="1"/>
    <col min="3850" max="3850" width="0.42578125" style="67" hidden="1" customWidth="1"/>
    <col min="3851" max="3851" width="4" style="67" hidden="1" customWidth="1"/>
    <col min="3852" max="3852" width="1.7109375" style="67" hidden="1" customWidth="1"/>
    <col min="3853" max="3853" width="4" style="67" hidden="1" customWidth="1"/>
    <col min="3854" max="3854" width="0.42578125" style="67" hidden="1" customWidth="1"/>
    <col min="3855" max="3855" width="4.140625" style="67" hidden="1" customWidth="1"/>
    <col min="3856" max="3856" width="0.42578125" style="67" hidden="1" customWidth="1"/>
    <col min="3857" max="3857" width="1.7109375" style="67" hidden="1" customWidth="1"/>
    <col min="3858" max="3858" width="3" style="67" hidden="1" customWidth="1"/>
    <col min="3859" max="3859" width="1.7109375" style="67" hidden="1" customWidth="1"/>
    <col min="3860" max="3860" width="0.42578125" style="67" hidden="1" customWidth="1"/>
    <col min="3861" max="3861" width="4" style="67" hidden="1" customWidth="1"/>
    <col min="3862" max="3862" width="0.42578125" style="67" hidden="1" customWidth="1"/>
    <col min="3863" max="3863" width="4" style="67" hidden="1" customWidth="1"/>
    <col min="3864" max="3864" width="0.42578125" style="67" hidden="1" customWidth="1"/>
    <col min="3865" max="3865" width="1.28515625" style="67" hidden="1" customWidth="1"/>
    <col min="3866" max="3866" width="3.140625" style="67" hidden="1" customWidth="1"/>
    <col min="3867" max="3867" width="0.42578125" style="67" hidden="1" customWidth="1"/>
    <col min="3868" max="3868" width="0.85546875" style="67" hidden="1" customWidth="1"/>
    <col min="3869" max="3869" width="0.42578125" style="67" hidden="1" customWidth="1"/>
    <col min="3870" max="3870" width="2.85546875" style="67" hidden="1" customWidth="1"/>
    <col min="3871" max="3871" width="0.42578125" style="67" hidden="1" customWidth="1"/>
    <col min="3872" max="3872" width="0.85546875" style="67" hidden="1" customWidth="1"/>
    <col min="3873" max="3873" width="3.85546875" style="67" hidden="1" customWidth="1"/>
    <col min="3874" max="3874" width="1.140625" style="67" hidden="1" customWidth="1"/>
    <col min="3875" max="3876" width="6.28515625" style="67" hidden="1" customWidth="1"/>
    <col min="3877" max="3877" width="7.140625" style="67" hidden="1" customWidth="1"/>
    <col min="3878" max="3878" width="6.7109375" style="67" hidden="1" customWidth="1"/>
    <col min="3879" max="3879" width="12.140625" style="67" hidden="1" customWidth="1"/>
    <col min="3880" max="3880" width="6.28515625" style="67" hidden="1" customWidth="1"/>
    <col min="3881" max="3881" width="9.140625" style="67" hidden="1" customWidth="1"/>
    <col min="3882" max="3882" width="7.28515625" style="67" hidden="1" customWidth="1"/>
    <col min="3883" max="3883" width="9.140625" style="67" hidden="1" customWidth="1"/>
    <col min="3884" max="3884" width="7.28515625" style="67" hidden="1" customWidth="1"/>
    <col min="3885" max="3885" width="7" style="67" hidden="1" customWidth="1"/>
    <col min="3886" max="3886" width="7.42578125" style="67" hidden="1" customWidth="1"/>
    <col min="3887" max="3887" width="12.28515625" style="67" hidden="1" customWidth="1"/>
    <col min="3888" max="3888" width="6.28515625" style="67" hidden="1" customWidth="1"/>
    <col min="3889" max="3889" width="13.42578125" style="67" hidden="1" customWidth="1"/>
    <col min="3890" max="3897" width="6.28515625" style="67" hidden="1" customWidth="1"/>
    <col min="3898" max="4096" width="6.28515625" style="67" hidden="1"/>
    <col min="4097" max="4097" width="5" style="67" hidden="1" customWidth="1"/>
    <col min="4098" max="4098" width="11.7109375" style="67" hidden="1" customWidth="1"/>
    <col min="4099" max="4099" width="4" style="67" hidden="1" customWidth="1"/>
    <col min="4100" max="4100" width="0.42578125" style="67" hidden="1" customWidth="1"/>
    <col min="4101" max="4101" width="4.140625" style="67" hidden="1" customWidth="1"/>
    <col min="4102" max="4102" width="0.42578125" style="67" hidden="1" customWidth="1"/>
    <col min="4103" max="4103" width="4" style="67" hidden="1" customWidth="1"/>
    <col min="4104" max="4104" width="0.42578125" style="67" hidden="1" customWidth="1"/>
    <col min="4105" max="4105" width="4" style="67" hidden="1" customWidth="1"/>
    <col min="4106" max="4106" width="0.42578125" style="67" hidden="1" customWidth="1"/>
    <col min="4107" max="4107" width="4" style="67" hidden="1" customWidth="1"/>
    <col min="4108" max="4108" width="1.7109375" style="67" hidden="1" customWidth="1"/>
    <col min="4109" max="4109" width="4" style="67" hidden="1" customWidth="1"/>
    <col min="4110" max="4110" width="0.42578125" style="67" hidden="1" customWidth="1"/>
    <col min="4111" max="4111" width="4.140625" style="67" hidden="1" customWidth="1"/>
    <col min="4112" max="4112" width="0.42578125" style="67" hidden="1" customWidth="1"/>
    <col min="4113" max="4113" width="1.7109375" style="67" hidden="1" customWidth="1"/>
    <col min="4114" max="4114" width="3" style="67" hidden="1" customWidth="1"/>
    <col min="4115" max="4115" width="1.7109375" style="67" hidden="1" customWidth="1"/>
    <col min="4116" max="4116" width="0.42578125" style="67" hidden="1" customWidth="1"/>
    <col min="4117" max="4117" width="4" style="67" hidden="1" customWidth="1"/>
    <col min="4118" max="4118" width="0.42578125" style="67" hidden="1" customWidth="1"/>
    <col min="4119" max="4119" width="4" style="67" hidden="1" customWidth="1"/>
    <col min="4120" max="4120" width="0.42578125" style="67" hidden="1" customWidth="1"/>
    <col min="4121" max="4121" width="1.28515625" style="67" hidden="1" customWidth="1"/>
    <col min="4122" max="4122" width="3.140625" style="67" hidden="1" customWidth="1"/>
    <col min="4123" max="4123" width="0.42578125" style="67" hidden="1" customWidth="1"/>
    <col min="4124" max="4124" width="0.85546875" style="67" hidden="1" customWidth="1"/>
    <col min="4125" max="4125" width="0.42578125" style="67" hidden="1" customWidth="1"/>
    <col min="4126" max="4126" width="2.85546875" style="67" hidden="1" customWidth="1"/>
    <col min="4127" max="4127" width="0.42578125" style="67" hidden="1" customWidth="1"/>
    <col min="4128" max="4128" width="0.85546875" style="67" hidden="1" customWidth="1"/>
    <col min="4129" max="4129" width="3.85546875" style="67" hidden="1" customWidth="1"/>
    <col min="4130" max="4130" width="1.140625" style="67" hidden="1" customWidth="1"/>
    <col min="4131" max="4132" width="6.28515625" style="67" hidden="1" customWidth="1"/>
    <col min="4133" max="4133" width="7.140625" style="67" hidden="1" customWidth="1"/>
    <col min="4134" max="4134" width="6.7109375" style="67" hidden="1" customWidth="1"/>
    <col min="4135" max="4135" width="12.140625" style="67" hidden="1" customWidth="1"/>
    <col min="4136" max="4136" width="6.28515625" style="67" hidden="1" customWidth="1"/>
    <col min="4137" max="4137" width="9.140625" style="67" hidden="1" customWidth="1"/>
    <col min="4138" max="4138" width="7.28515625" style="67" hidden="1" customWidth="1"/>
    <col min="4139" max="4139" width="9.140625" style="67" hidden="1" customWidth="1"/>
    <col min="4140" max="4140" width="7.28515625" style="67" hidden="1" customWidth="1"/>
    <col min="4141" max="4141" width="7" style="67" hidden="1" customWidth="1"/>
    <col min="4142" max="4142" width="7.42578125" style="67" hidden="1" customWidth="1"/>
    <col min="4143" max="4143" width="12.28515625" style="67" hidden="1" customWidth="1"/>
    <col min="4144" max="4144" width="6.28515625" style="67" hidden="1" customWidth="1"/>
    <col min="4145" max="4145" width="13.42578125" style="67" hidden="1" customWidth="1"/>
    <col min="4146" max="4153" width="6.28515625" style="67" hidden="1" customWidth="1"/>
    <col min="4154" max="4352" width="6.28515625" style="67" hidden="1"/>
    <col min="4353" max="4353" width="5" style="67" hidden="1" customWidth="1"/>
    <col min="4354" max="4354" width="11.7109375" style="67" hidden="1" customWidth="1"/>
    <col min="4355" max="4355" width="4" style="67" hidden="1" customWidth="1"/>
    <col min="4356" max="4356" width="0.42578125" style="67" hidden="1" customWidth="1"/>
    <col min="4357" max="4357" width="4.140625" style="67" hidden="1" customWidth="1"/>
    <col min="4358" max="4358" width="0.42578125" style="67" hidden="1" customWidth="1"/>
    <col min="4359" max="4359" width="4" style="67" hidden="1" customWidth="1"/>
    <col min="4360" max="4360" width="0.42578125" style="67" hidden="1" customWidth="1"/>
    <col min="4361" max="4361" width="4" style="67" hidden="1" customWidth="1"/>
    <col min="4362" max="4362" width="0.42578125" style="67" hidden="1" customWidth="1"/>
    <col min="4363" max="4363" width="4" style="67" hidden="1" customWidth="1"/>
    <col min="4364" max="4364" width="1.7109375" style="67" hidden="1" customWidth="1"/>
    <col min="4365" max="4365" width="4" style="67" hidden="1" customWidth="1"/>
    <col min="4366" max="4366" width="0.42578125" style="67" hidden="1" customWidth="1"/>
    <col min="4367" max="4367" width="4.140625" style="67" hidden="1" customWidth="1"/>
    <col min="4368" max="4368" width="0.42578125" style="67" hidden="1" customWidth="1"/>
    <col min="4369" max="4369" width="1.7109375" style="67" hidden="1" customWidth="1"/>
    <col min="4370" max="4370" width="3" style="67" hidden="1" customWidth="1"/>
    <col min="4371" max="4371" width="1.7109375" style="67" hidden="1" customWidth="1"/>
    <col min="4372" max="4372" width="0.42578125" style="67" hidden="1" customWidth="1"/>
    <col min="4373" max="4373" width="4" style="67" hidden="1" customWidth="1"/>
    <col min="4374" max="4374" width="0.42578125" style="67" hidden="1" customWidth="1"/>
    <col min="4375" max="4375" width="4" style="67" hidden="1" customWidth="1"/>
    <col min="4376" max="4376" width="0.42578125" style="67" hidden="1" customWidth="1"/>
    <col min="4377" max="4377" width="1.28515625" style="67" hidden="1" customWidth="1"/>
    <col min="4378" max="4378" width="3.140625" style="67" hidden="1" customWidth="1"/>
    <col min="4379" max="4379" width="0.42578125" style="67" hidden="1" customWidth="1"/>
    <col min="4380" max="4380" width="0.85546875" style="67" hidden="1" customWidth="1"/>
    <col min="4381" max="4381" width="0.42578125" style="67" hidden="1" customWidth="1"/>
    <col min="4382" max="4382" width="2.85546875" style="67" hidden="1" customWidth="1"/>
    <col min="4383" max="4383" width="0.42578125" style="67" hidden="1" customWidth="1"/>
    <col min="4384" max="4384" width="0.85546875" style="67" hidden="1" customWidth="1"/>
    <col min="4385" max="4385" width="3.85546875" style="67" hidden="1" customWidth="1"/>
    <col min="4386" max="4386" width="1.140625" style="67" hidden="1" customWidth="1"/>
    <col min="4387" max="4388" width="6.28515625" style="67" hidden="1" customWidth="1"/>
    <col min="4389" max="4389" width="7.140625" style="67" hidden="1" customWidth="1"/>
    <col min="4390" max="4390" width="6.7109375" style="67" hidden="1" customWidth="1"/>
    <col min="4391" max="4391" width="12.140625" style="67" hidden="1" customWidth="1"/>
    <col min="4392" max="4392" width="6.28515625" style="67" hidden="1" customWidth="1"/>
    <col min="4393" max="4393" width="9.140625" style="67" hidden="1" customWidth="1"/>
    <col min="4394" max="4394" width="7.28515625" style="67" hidden="1" customWidth="1"/>
    <col min="4395" max="4395" width="9.140625" style="67" hidden="1" customWidth="1"/>
    <col min="4396" max="4396" width="7.28515625" style="67" hidden="1" customWidth="1"/>
    <col min="4397" max="4397" width="7" style="67" hidden="1" customWidth="1"/>
    <col min="4398" max="4398" width="7.42578125" style="67" hidden="1" customWidth="1"/>
    <col min="4399" max="4399" width="12.28515625" style="67" hidden="1" customWidth="1"/>
    <col min="4400" max="4400" width="6.28515625" style="67" hidden="1" customWidth="1"/>
    <col min="4401" max="4401" width="13.42578125" style="67" hidden="1" customWidth="1"/>
    <col min="4402" max="4409" width="6.28515625" style="67" hidden="1" customWidth="1"/>
    <col min="4410" max="4608" width="6.28515625" style="67" hidden="1"/>
    <col min="4609" max="4609" width="5" style="67" hidden="1" customWidth="1"/>
    <col min="4610" max="4610" width="11.7109375" style="67" hidden="1" customWidth="1"/>
    <col min="4611" max="4611" width="4" style="67" hidden="1" customWidth="1"/>
    <col min="4612" max="4612" width="0.42578125" style="67" hidden="1" customWidth="1"/>
    <col min="4613" max="4613" width="4.140625" style="67" hidden="1" customWidth="1"/>
    <col min="4614" max="4614" width="0.42578125" style="67" hidden="1" customWidth="1"/>
    <col min="4615" max="4615" width="4" style="67" hidden="1" customWidth="1"/>
    <col min="4616" max="4616" width="0.42578125" style="67" hidden="1" customWidth="1"/>
    <col min="4617" max="4617" width="4" style="67" hidden="1" customWidth="1"/>
    <col min="4618" max="4618" width="0.42578125" style="67" hidden="1" customWidth="1"/>
    <col min="4619" max="4619" width="4" style="67" hidden="1" customWidth="1"/>
    <col min="4620" max="4620" width="1.7109375" style="67" hidden="1" customWidth="1"/>
    <col min="4621" max="4621" width="4" style="67" hidden="1" customWidth="1"/>
    <col min="4622" max="4622" width="0.42578125" style="67" hidden="1" customWidth="1"/>
    <col min="4623" max="4623" width="4.140625" style="67" hidden="1" customWidth="1"/>
    <col min="4624" max="4624" width="0.42578125" style="67" hidden="1" customWidth="1"/>
    <col min="4625" max="4625" width="1.7109375" style="67" hidden="1" customWidth="1"/>
    <col min="4626" max="4626" width="3" style="67" hidden="1" customWidth="1"/>
    <col min="4627" max="4627" width="1.7109375" style="67" hidden="1" customWidth="1"/>
    <col min="4628" max="4628" width="0.42578125" style="67" hidden="1" customWidth="1"/>
    <col min="4629" max="4629" width="4" style="67" hidden="1" customWidth="1"/>
    <col min="4630" max="4630" width="0.42578125" style="67" hidden="1" customWidth="1"/>
    <col min="4631" max="4631" width="4" style="67" hidden="1" customWidth="1"/>
    <col min="4632" max="4632" width="0.42578125" style="67" hidden="1" customWidth="1"/>
    <col min="4633" max="4633" width="1.28515625" style="67" hidden="1" customWidth="1"/>
    <col min="4634" max="4634" width="3.140625" style="67" hidden="1" customWidth="1"/>
    <col min="4635" max="4635" width="0.42578125" style="67" hidden="1" customWidth="1"/>
    <col min="4636" max="4636" width="0.85546875" style="67" hidden="1" customWidth="1"/>
    <col min="4637" max="4637" width="0.42578125" style="67" hidden="1" customWidth="1"/>
    <col min="4638" max="4638" width="2.85546875" style="67" hidden="1" customWidth="1"/>
    <col min="4639" max="4639" width="0.42578125" style="67" hidden="1" customWidth="1"/>
    <col min="4640" max="4640" width="0.85546875" style="67" hidden="1" customWidth="1"/>
    <col min="4641" max="4641" width="3.85546875" style="67" hidden="1" customWidth="1"/>
    <col min="4642" max="4642" width="1.140625" style="67" hidden="1" customWidth="1"/>
    <col min="4643" max="4644" width="6.28515625" style="67" hidden="1" customWidth="1"/>
    <col min="4645" max="4645" width="7.140625" style="67" hidden="1" customWidth="1"/>
    <col min="4646" max="4646" width="6.7109375" style="67" hidden="1" customWidth="1"/>
    <col min="4647" max="4647" width="12.140625" style="67" hidden="1" customWidth="1"/>
    <col min="4648" max="4648" width="6.28515625" style="67" hidden="1" customWidth="1"/>
    <col min="4649" max="4649" width="9.140625" style="67" hidden="1" customWidth="1"/>
    <col min="4650" max="4650" width="7.28515625" style="67" hidden="1" customWidth="1"/>
    <col min="4651" max="4651" width="9.140625" style="67" hidden="1" customWidth="1"/>
    <col min="4652" max="4652" width="7.28515625" style="67" hidden="1" customWidth="1"/>
    <col min="4653" max="4653" width="7" style="67" hidden="1" customWidth="1"/>
    <col min="4654" max="4654" width="7.42578125" style="67" hidden="1" customWidth="1"/>
    <col min="4655" max="4655" width="12.28515625" style="67" hidden="1" customWidth="1"/>
    <col min="4656" max="4656" width="6.28515625" style="67" hidden="1" customWidth="1"/>
    <col min="4657" max="4657" width="13.42578125" style="67" hidden="1" customWidth="1"/>
    <col min="4658" max="4665" width="6.28515625" style="67" hidden="1" customWidth="1"/>
    <col min="4666" max="4864" width="6.28515625" style="67" hidden="1"/>
    <col min="4865" max="4865" width="5" style="67" hidden="1" customWidth="1"/>
    <col min="4866" max="4866" width="11.7109375" style="67" hidden="1" customWidth="1"/>
    <col min="4867" max="4867" width="4" style="67" hidden="1" customWidth="1"/>
    <col min="4868" max="4868" width="0.42578125" style="67" hidden="1" customWidth="1"/>
    <col min="4869" max="4869" width="4.140625" style="67" hidden="1" customWidth="1"/>
    <col min="4870" max="4870" width="0.42578125" style="67" hidden="1" customWidth="1"/>
    <col min="4871" max="4871" width="4" style="67" hidden="1" customWidth="1"/>
    <col min="4872" max="4872" width="0.42578125" style="67" hidden="1" customWidth="1"/>
    <col min="4873" max="4873" width="4" style="67" hidden="1" customWidth="1"/>
    <col min="4874" max="4874" width="0.42578125" style="67" hidden="1" customWidth="1"/>
    <col min="4875" max="4875" width="4" style="67" hidden="1" customWidth="1"/>
    <col min="4876" max="4876" width="1.7109375" style="67" hidden="1" customWidth="1"/>
    <col min="4877" max="4877" width="4" style="67" hidden="1" customWidth="1"/>
    <col min="4878" max="4878" width="0.42578125" style="67" hidden="1" customWidth="1"/>
    <col min="4879" max="4879" width="4.140625" style="67" hidden="1" customWidth="1"/>
    <col min="4880" max="4880" width="0.42578125" style="67" hidden="1" customWidth="1"/>
    <col min="4881" max="4881" width="1.7109375" style="67" hidden="1" customWidth="1"/>
    <col min="4882" max="4882" width="3" style="67" hidden="1" customWidth="1"/>
    <col min="4883" max="4883" width="1.7109375" style="67" hidden="1" customWidth="1"/>
    <col min="4884" max="4884" width="0.42578125" style="67" hidden="1" customWidth="1"/>
    <col min="4885" max="4885" width="4" style="67" hidden="1" customWidth="1"/>
    <col min="4886" max="4886" width="0.42578125" style="67" hidden="1" customWidth="1"/>
    <col min="4887" max="4887" width="4" style="67" hidden="1" customWidth="1"/>
    <col min="4888" max="4888" width="0.42578125" style="67" hidden="1" customWidth="1"/>
    <col min="4889" max="4889" width="1.28515625" style="67" hidden="1" customWidth="1"/>
    <col min="4890" max="4890" width="3.140625" style="67" hidden="1" customWidth="1"/>
    <col min="4891" max="4891" width="0.42578125" style="67" hidden="1" customWidth="1"/>
    <col min="4892" max="4892" width="0.85546875" style="67" hidden="1" customWidth="1"/>
    <col min="4893" max="4893" width="0.42578125" style="67" hidden="1" customWidth="1"/>
    <col min="4894" max="4894" width="2.85546875" style="67" hidden="1" customWidth="1"/>
    <col min="4895" max="4895" width="0.42578125" style="67" hidden="1" customWidth="1"/>
    <col min="4896" max="4896" width="0.85546875" style="67" hidden="1" customWidth="1"/>
    <col min="4897" max="4897" width="3.85546875" style="67" hidden="1" customWidth="1"/>
    <col min="4898" max="4898" width="1.140625" style="67" hidden="1" customWidth="1"/>
    <col min="4899" max="4900" width="6.28515625" style="67" hidden="1" customWidth="1"/>
    <col min="4901" max="4901" width="7.140625" style="67" hidden="1" customWidth="1"/>
    <col min="4902" max="4902" width="6.7109375" style="67" hidden="1" customWidth="1"/>
    <col min="4903" max="4903" width="12.140625" style="67" hidden="1" customWidth="1"/>
    <col min="4904" max="4904" width="6.28515625" style="67" hidden="1" customWidth="1"/>
    <col min="4905" max="4905" width="9.140625" style="67" hidden="1" customWidth="1"/>
    <col min="4906" max="4906" width="7.28515625" style="67" hidden="1" customWidth="1"/>
    <col min="4907" max="4907" width="9.140625" style="67" hidden="1" customWidth="1"/>
    <col min="4908" max="4908" width="7.28515625" style="67" hidden="1" customWidth="1"/>
    <col min="4909" max="4909" width="7" style="67" hidden="1" customWidth="1"/>
    <col min="4910" max="4910" width="7.42578125" style="67" hidden="1" customWidth="1"/>
    <col min="4911" max="4911" width="12.28515625" style="67" hidden="1" customWidth="1"/>
    <col min="4912" max="4912" width="6.28515625" style="67" hidden="1" customWidth="1"/>
    <col min="4913" max="4913" width="13.42578125" style="67" hidden="1" customWidth="1"/>
    <col min="4914" max="4921" width="6.28515625" style="67" hidden="1" customWidth="1"/>
    <col min="4922" max="5120" width="6.28515625" style="67" hidden="1"/>
    <col min="5121" max="5121" width="5" style="67" hidden="1" customWidth="1"/>
    <col min="5122" max="5122" width="11.7109375" style="67" hidden="1" customWidth="1"/>
    <col min="5123" max="5123" width="4" style="67" hidden="1" customWidth="1"/>
    <col min="5124" max="5124" width="0.42578125" style="67" hidden="1" customWidth="1"/>
    <col min="5125" max="5125" width="4.140625" style="67" hidden="1" customWidth="1"/>
    <col min="5126" max="5126" width="0.42578125" style="67" hidden="1" customWidth="1"/>
    <col min="5127" max="5127" width="4" style="67" hidden="1" customWidth="1"/>
    <col min="5128" max="5128" width="0.42578125" style="67" hidden="1" customWidth="1"/>
    <col min="5129" max="5129" width="4" style="67" hidden="1" customWidth="1"/>
    <col min="5130" max="5130" width="0.42578125" style="67" hidden="1" customWidth="1"/>
    <col min="5131" max="5131" width="4" style="67" hidden="1" customWidth="1"/>
    <col min="5132" max="5132" width="1.7109375" style="67" hidden="1" customWidth="1"/>
    <col min="5133" max="5133" width="4" style="67" hidden="1" customWidth="1"/>
    <col min="5134" max="5134" width="0.42578125" style="67" hidden="1" customWidth="1"/>
    <col min="5135" max="5135" width="4.140625" style="67" hidden="1" customWidth="1"/>
    <col min="5136" max="5136" width="0.42578125" style="67" hidden="1" customWidth="1"/>
    <col min="5137" max="5137" width="1.7109375" style="67" hidden="1" customWidth="1"/>
    <col min="5138" max="5138" width="3" style="67" hidden="1" customWidth="1"/>
    <col min="5139" max="5139" width="1.7109375" style="67" hidden="1" customWidth="1"/>
    <col min="5140" max="5140" width="0.42578125" style="67" hidden="1" customWidth="1"/>
    <col min="5141" max="5141" width="4" style="67" hidden="1" customWidth="1"/>
    <col min="5142" max="5142" width="0.42578125" style="67" hidden="1" customWidth="1"/>
    <col min="5143" max="5143" width="4" style="67" hidden="1" customWidth="1"/>
    <col min="5144" max="5144" width="0.42578125" style="67" hidden="1" customWidth="1"/>
    <col min="5145" max="5145" width="1.28515625" style="67" hidden="1" customWidth="1"/>
    <col min="5146" max="5146" width="3.140625" style="67" hidden="1" customWidth="1"/>
    <col min="5147" max="5147" width="0.42578125" style="67" hidden="1" customWidth="1"/>
    <col min="5148" max="5148" width="0.85546875" style="67" hidden="1" customWidth="1"/>
    <col min="5149" max="5149" width="0.42578125" style="67" hidden="1" customWidth="1"/>
    <col min="5150" max="5150" width="2.85546875" style="67" hidden="1" customWidth="1"/>
    <col min="5151" max="5151" width="0.42578125" style="67" hidden="1" customWidth="1"/>
    <col min="5152" max="5152" width="0.85546875" style="67" hidden="1" customWidth="1"/>
    <col min="5153" max="5153" width="3.85546875" style="67" hidden="1" customWidth="1"/>
    <col min="5154" max="5154" width="1.140625" style="67" hidden="1" customWidth="1"/>
    <col min="5155" max="5156" width="6.28515625" style="67" hidden="1" customWidth="1"/>
    <col min="5157" max="5157" width="7.140625" style="67" hidden="1" customWidth="1"/>
    <col min="5158" max="5158" width="6.7109375" style="67" hidden="1" customWidth="1"/>
    <col min="5159" max="5159" width="12.140625" style="67" hidden="1" customWidth="1"/>
    <col min="5160" max="5160" width="6.28515625" style="67" hidden="1" customWidth="1"/>
    <col min="5161" max="5161" width="9.140625" style="67" hidden="1" customWidth="1"/>
    <col min="5162" max="5162" width="7.28515625" style="67" hidden="1" customWidth="1"/>
    <col min="5163" max="5163" width="9.140625" style="67" hidden="1" customWidth="1"/>
    <col min="5164" max="5164" width="7.28515625" style="67" hidden="1" customWidth="1"/>
    <col min="5165" max="5165" width="7" style="67" hidden="1" customWidth="1"/>
    <col min="5166" max="5166" width="7.42578125" style="67" hidden="1" customWidth="1"/>
    <col min="5167" max="5167" width="12.28515625" style="67" hidden="1" customWidth="1"/>
    <col min="5168" max="5168" width="6.28515625" style="67" hidden="1" customWidth="1"/>
    <col min="5169" max="5169" width="13.42578125" style="67" hidden="1" customWidth="1"/>
    <col min="5170" max="5177" width="6.28515625" style="67" hidden="1" customWidth="1"/>
    <col min="5178" max="5376" width="6.28515625" style="67" hidden="1"/>
    <col min="5377" max="5377" width="5" style="67" hidden="1" customWidth="1"/>
    <col min="5378" max="5378" width="11.7109375" style="67" hidden="1" customWidth="1"/>
    <col min="5379" max="5379" width="4" style="67" hidden="1" customWidth="1"/>
    <col min="5380" max="5380" width="0.42578125" style="67" hidden="1" customWidth="1"/>
    <col min="5381" max="5381" width="4.140625" style="67" hidden="1" customWidth="1"/>
    <col min="5382" max="5382" width="0.42578125" style="67" hidden="1" customWidth="1"/>
    <col min="5383" max="5383" width="4" style="67" hidden="1" customWidth="1"/>
    <col min="5384" max="5384" width="0.42578125" style="67" hidden="1" customWidth="1"/>
    <col min="5385" max="5385" width="4" style="67" hidden="1" customWidth="1"/>
    <col min="5386" max="5386" width="0.42578125" style="67" hidden="1" customWidth="1"/>
    <col min="5387" max="5387" width="4" style="67" hidden="1" customWidth="1"/>
    <col min="5388" max="5388" width="1.7109375" style="67" hidden="1" customWidth="1"/>
    <col min="5389" max="5389" width="4" style="67" hidden="1" customWidth="1"/>
    <col min="5390" max="5390" width="0.42578125" style="67" hidden="1" customWidth="1"/>
    <col min="5391" max="5391" width="4.140625" style="67" hidden="1" customWidth="1"/>
    <col min="5392" max="5392" width="0.42578125" style="67" hidden="1" customWidth="1"/>
    <col min="5393" max="5393" width="1.7109375" style="67" hidden="1" customWidth="1"/>
    <col min="5394" max="5394" width="3" style="67" hidden="1" customWidth="1"/>
    <col min="5395" max="5395" width="1.7109375" style="67" hidden="1" customWidth="1"/>
    <col min="5396" max="5396" width="0.42578125" style="67" hidden="1" customWidth="1"/>
    <col min="5397" max="5397" width="4" style="67" hidden="1" customWidth="1"/>
    <col min="5398" max="5398" width="0.42578125" style="67" hidden="1" customWidth="1"/>
    <col min="5399" max="5399" width="4" style="67" hidden="1" customWidth="1"/>
    <col min="5400" max="5400" width="0.42578125" style="67" hidden="1" customWidth="1"/>
    <col min="5401" max="5401" width="1.28515625" style="67" hidden="1" customWidth="1"/>
    <col min="5402" max="5402" width="3.140625" style="67" hidden="1" customWidth="1"/>
    <col min="5403" max="5403" width="0.42578125" style="67" hidden="1" customWidth="1"/>
    <col min="5404" max="5404" width="0.85546875" style="67" hidden="1" customWidth="1"/>
    <col min="5405" max="5405" width="0.42578125" style="67" hidden="1" customWidth="1"/>
    <col min="5406" max="5406" width="2.85546875" style="67" hidden="1" customWidth="1"/>
    <col min="5407" max="5407" width="0.42578125" style="67" hidden="1" customWidth="1"/>
    <col min="5408" max="5408" width="0.85546875" style="67" hidden="1" customWidth="1"/>
    <col min="5409" max="5409" width="3.85546875" style="67" hidden="1" customWidth="1"/>
    <col min="5410" max="5410" width="1.140625" style="67" hidden="1" customWidth="1"/>
    <col min="5411" max="5412" width="6.28515625" style="67" hidden="1" customWidth="1"/>
    <col min="5413" max="5413" width="7.140625" style="67" hidden="1" customWidth="1"/>
    <col min="5414" max="5414" width="6.7109375" style="67" hidden="1" customWidth="1"/>
    <col min="5415" max="5415" width="12.140625" style="67" hidden="1" customWidth="1"/>
    <col min="5416" max="5416" width="6.28515625" style="67" hidden="1" customWidth="1"/>
    <col min="5417" max="5417" width="9.140625" style="67" hidden="1" customWidth="1"/>
    <col min="5418" max="5418" width="7.28515625" style="67" hidden="1" customWidth="1"/>
    <col min="5419" max="5419" width="9.140625" style="67" hidden="1" customWidth="1"/>
    <col min="5420" max="5420" width="7.28515625" style="67" hidden="1" customWidth="1"/>
    <col min="5421" max="5421" width="7" style="67" hidden="1" customWidth="1"/>
    <col min="5422" max="5422" width="7.42578125" style="67" hidden="1" customWidth="1"/>
    <col min="5423" max="5423" width="12.28515625" style="67" hidden="1" customWidth="1"/>
    <col min="5424" max="5424" width="6.28515625" style="67" hidden="1" customWidth="1"/>
    <col min="5425" max="5425" width="13.42578125" style="67" hidden="1" customWidth="1"/>
    <col min="5426" max="5433" width="6.28515625" style="67" hidden="1" customWidth="1"/>
    <col min="5434" max="5632" width="6.28515625" style="67" hidden="1"/>
    <col min="5633" max="5633" width="5" style="67" hidden="1" customWidth="1"/>
    <col min="5634" max="5634" width="11.7109375" style="67" hidden="1" customWidth="1"/>
    <col min="5635" max="5635" width="4" style="67" hidden="1" customWidth="1"/>
    <col min="5636" max="5636" width="0.42578125" style="67" hidden="1" customWidth="1"/>
    <col min="5637" max="5637" width="4.140625" style="67" hidden="1" customWidth="1"/>
    <col min="5638" max="5638" width="0.42578125" style="67" hidden="1" customWidth="1"/>
    <col min="5639" max="5639" width="4" style="67" hidden="1" customWidth="1"/>
    <col min="5640" max="5640" width="0.42578125" style="67" hidden="1" customWidth="1"/>
    <col min="5641" max="5641" width="4" style="67" hidden="1" customWidth="1"/>
    <col min="5642" max="5642" width="0.42578125" style="67" hidden="1" customWidth="1"/>
    <col min="5643" max="5643" width="4" style="67" hidden="1" customWidth="1"/>
    <col min="5644" max="5644" width="1.7109375" style="67" hidden="1" customWidth="1"/>
    <col min="5645" max="5645" width="4" style="67" hidden="1" customWidth="1"/>
    <col min="5646" max="5646" width="0.42578125" style="67" hidden="1" customWidth="1"/>
    <col min="5647" max="5647" width="4.140625" style="67" hidden="1" customWidth="1"/>
    <col min="5648" max="5648" width="0.42578125" style="67" hidden="1" customWidth="1"/>
    <col min="5649" max="5649" width="1.7109375" style="67" hidden="1" customWidth="1"/>
    <col min="5650" max="5650" width="3" style="67" hidden="1" customWidth="1"/>
    <col min="5651" max="5651" width="1.7109375" style="67" hidden="1" customWidth="1"/>
    <col min="5652" max="5652" width="0.42578125" style="67" hidden="1" customWidth="1"/>
    <col min="5653" max="5653" width="4" style="67" hidden="1" customWidth="1"/>
    <col min="5654" max="5654" width="0.42578125" style="67" hidden="1" customWidth="1"/>
    <col min="5655" max="5655" width="4" style="67" hidden="1" customWidth="1"/>
    <col min="5656" max="5656" width="0.42578125" style="67" hidden="1" customWidth="1"/>
    <col min="5657" max="5657" width="1.28515625" style="67" hidden="1" customWidth="1"/>
    <col min="5658" max="5658" width="3.140625" style="67" hidden="1" customWidth="1"/>
    <col min="5659" max="5659" width="0.42578125" style="67" hidden="1" customWidth="1"/>
    <col min="5660" max="5660" width="0.85546875" style="67" hidden="1" customWidth="1"/>
    <col min="5661" max="5661" width="0.42578125" style="67" hidden="1" customWidth="1"/>
    <col min="5662" max="5662" width="2.85546875" style="67" hidden="1" customWidth="1"/>
    <col min="5663" max="5663" width="0.42578125" style="67" hidden="1" customWidth="1"/>
    <col min="5664" max="5664" width="0.85546875" style="67" hidden="1" customWidth="1"/>
    <col min="5665" max="5665" width="3.85546875" style="67" hidden="1" customWidth="1"/>
    <col min="5666" max="5666" width="1.140625" style="67" hidden="1" customWidth="1"/>
    <col min="5667" max="5668" width="6.28515625" style="67" hidden="1" customWidth="1"/>
    <col min="5669" max="5669" width="7.140625" style="67" hidden="1" customWidth="1"/>
    <col min="5670" max="5670" width="6.7109375" style="67" hidden="1" customWidth="1"/>
    <col min="5671" max="5671" width="12.140625" style="67" hidden="1" customWidth="1"/>
    <col min="5672" max="5672" width="6.28515625" style="67" hidden="1" customWidth="1"/>
    <col min="5673" max="5673" width="9.140625" style="67" hidden="1" customWidth="1"/>
    <col min="5674" max="5674" width="7.28515625" style="67" hidden="1" customWidth="1"/>
    <col min="5675" max="5675" width="9.140625" style="67" hidden="1" customWidth="1"/>
    <col min="5676" max="5676" width="7.28515625" style="67" hidden="1" customWidth="1"/>
    <col min="5677" max="5677" width="7" style="67" hidden="1" customWidth="1"/>
    <col min="5678" max="5678" width="7.42578125" style="67" hidden="1" customWidth="1"/>
    <col min="5679" max="5679" width="12.28515625" style="67" hidden="1" customWidth="1"/>
    <col min="5680" max="5680" width="6.28515625" style="67" hidden="1" customWidth="1"/>
    <col min="5681" max="5681" width="13.42578125" style="67" hidden="1" customWidth="1"/>
    <col min="5682" max="5689" width="6.28515625" style="67" hidden="1" customWidth="1"/>
    <col min="5690" max="5888" width="6.28515625" style="67" hidden="1"/>
    <col min="5889" max="5889" width="5" style="67" hidden="1" customWidth="1"/>
    <col min="5890" max="5890" width="11.7109375" style="67" hidden="1" customWidth="1"/>
    <col min="5891" max="5891" width="4" style="67" hidden="1" customWidth="1"/>
    <col min="5892" max="5892" width="0.42578125" style="67" hidden="1" customWidth="1"/>
    <col min="5893" max="5893" width="4.140625" style="67" hidden="1" customWidth="1"/>
    <col min="5894" max="5894" width="0.42578125" style="67" hidden="1" customWidth="1"/>
    <col min="5895" max="5895" width="4" style="67" hidden="1" customWidth="1"/>
    <col min="5896" max="5896" width="0.42578125" style="67" hidden="1" customWidth="1"/>
    <col min="5897" max="5897" width="4" style="67" hidden="1" customWidth="1"/>
    <col min="5898" max="5898" width="0.42578125" style="67" hidden="1" customWidth="1"/>
    <col min="5899" max="5899" width="4" style="67" hidden="1" customWidth="1"/>
    <col min="5900" max="5900" width="1.7109375" style="67" hidden="1" customWidth="1"/>
    <col min="5901" max="5901" width="4" style="67" hidden="1" customWidth="1"/>
    <col min="5902" max="5902" width="0.42578125" style="67" hidden="1" customWidth="1"/>
    <col min="5903" max="5903" width="4.140625" style="67" hidden="1" customWidth="1"/>
    <col min="5904" max="5904" width="0.42578125" style="67" hidden="1" customWidth="1"/>
    <col min="5905" max="5905" width="1.7109375" style="67" hidden="1" customWidth="1"/>
    <col min="5906" max="5906" width="3" style="67" hidden="1" customWidth="1"/>
    <col min="5907" max="5907" width="1.7109375" style="67" hidden="1" customWidth="1"/>
    <col min="5908" max="5908" width="0.42578125" style="67" hidden="1" customWidth="1"/>
    <col min="5909" max="5909" width="4" style="67" hidden="1" customWidth="1"/>
    <col min="5910" max="5910" width="0.42578125" style="67" hidden="1" customWidth="1"/>
    <col min="5911" max="5911" width="4" style="67" hidden="1" customWidth="1"/>
    <col min="5912" max="5912" width="0.42578125" style="67" hidden="1" customWidth="1"/>
    <col min="5913" max="5913" width="1.28515625" style="67" hidden="1" customWidth="1"/>
    <col min="5914" max="5914" width="3.140625" style="67" hidden="1" customWidth="1"/>
    <col min="5915" max="5915" width="0.42578125" style="67" hidden="1" customWidth="1"/>
    <col min="5916" max="5916" width="0.85546875" style="67" hidden="1" customWidth="1"/>
    <col min="5917" max="5917" width="0.42578125" style="67" hidden="1" customWidth="1"/>
    <col min="5918" max="5918" width="2.85546875" style="67" hidden="1" customWidth="1"/>
    <col min="5919" max="5919" width="0.42578125" style="67" hidden="1" customWidth="1"/>
    <col min="5920" max="5920" width="0.85546875" style="67" hidden="1" customWidth="1"/>
    <col min="5921" max="5921" width="3.85546875" style="67" hidden="1" customWidth="1"/>
    <col min="5922" max="5922" width="1.140625" style="67" hidden="1" customWidth="1"/>
    <col min="5923" max="5924" width="6.28515625" style="67" hidden="1" customWidth="1"/>
    <col min="5925" max="5925" width="7.140625" style="67" hidden="1" customWidth="1"/>
    <col min="5926" max="5926" width="6.7109375" style="67" hidden="1" customWidth="1"/>
    <col min="5927" max="5927" width="12.140625" style="67" hidden="1" customWidth="1"/>
    <col min="5928" max="5928" width="6.28515625" style="67" hidden="1" customWidth="1"/>
    <col min="5929" max="5929" width="9.140625" style="67" hidden="1" customWidth="1"/>
    <col min="5930" max="5930" width="7.28515625" style="67" hidden="1" customWidth="1"/>
    <col min="5931" max="5931" width="9.140625" style="67" hidden="1" customWidth="1"/>
    <col min="5932" max="5932" width="7.28515625" style="67" hidden="1" customWidth="1"/>
    <col min="5933" max="5933" width="7" style="67" hidden="1" customWidth="1"/>
    <col min="5934" max="5934" width="7.42578125" style="67" hidden="1" customWidth="1"/>
    <col min="5935" max="5935" width="12.28515625" style="67" hidden="1" customWidth="1"/>
    <col min="5936" max="5936" width="6.28515625" style="67" hidden="1" customWidth="1"/>
    <col min="5937" max="5937" width="13.42578125" style="67" hidden="1" customWidth="1"/>
    <col min="5938" max="5945" width="6.28515625" style="67" hidden="1" customWidth="1"/>
    <col min="5946" max="6144" width="6.28515625" style="67" hidden="1"/>
    <col min="6145" max="6145" width="5" style="67" hidden="1" customWidth="1"/>
    <col min="6146" max="6146" width="11.7109375" style="67" hidden="1" customWidth="1"/>
    <col min="6147" max="6147" width="4" style="67" hidden="1" customWidth="1"/>
    <col min="6148" max="6148" width="0.42578125" style="67" hidden="1" customWidth="1"/>
    <col min="6149" max="6149" width="4.140625" style="67" hidden="1" customWidth="1"/>
    <col min="6150" max="6150" width="0.42578125" style="67" hidden="1" customWidth="1"/>
    <col min="6151" max="6151" width="4" style="67" hidden="1" customWidth="1"/>
    <col min="6152" max="6152" width="0.42578125" style="67" hidden="1" customWidth="1"/>
    <col min="6153" max="6153" width="4" style="67" hidden="1" customWidth="1"/>
    <col min="6154" max="6154" width="0.42578125" style="67" hidden="1" customWidth="1"/>
    <col min="6155" max="6155" width="4" style="67" hidden="1" customWidth="1"/>
    <col min="6156" max="6156" width="1.7109375" style="67" hidden="1" customWidth="1"/>
    <col min="6157" max="6157" width="4" style="67" hidden="1" customWidth="1"/>
    <col min="6158" max="6158" width="0.42578125" style="67" hidden="1" customWidth="1"/>
    <col min="6159" max="6159" width="4.140625" style="67" hidden="1" customWidth="1"/>
    <col min="6160" max="6160" width="0.42578125" style="67" hidden="1" customWidth="1"/>
    <col min="6161" max="6161" width="1.7109375" style="67" hidden="1" customWidth="1"/>
    <col min="6162" max="6162" width="3" style="67" hidden="1" customWidth="1"/>
    <col min="6163" max="6163" width="1.7109375" style="67" hidden="1" customWidth="1"/>
    <col min="6164" max="6164" width="0.42578125" style="67" hidden="1" customWidth="1"/>
    <col min="6165" max="6165" width="4" style="67" hidden="1" customWidth="1"/>
    <col min="6166" max="6166" width="0.42578125" style="67" hidden="1" customWidth="1"/>
    <col min="6167" max="6167" width="4" style="67" hidden="1" customWidth="1"/>
    <col min="6168" max="6168" width="0.42578125" style="67" hidden="1" customWidth="1"/>
    <col min="6169" max="6169" width="1.28515625" style="67" hidden="1" customWidth="1"/>
    <col min="6170" max="6170" width="3.140625" style="67" hidden="1" customWidth="1"/>
    <col min="6171" max="6171" width="0.42578125" style="67" hidden="1" customWidth="1"/>
    <col min="6172" max="6172" width="0.85546875" style="67" hidden="1" customWidth="1"/>
    <col min="6173" max="6173" width="0.42578125" style="67" hidden="1" customWidth="1"/>
    <col min="6174" max="6174" width="2.85546875" style="67" hidden="1" customWidth="1"/>
    <col min="6175" max="6175" width="0.42578125" style="67" hidden="1" customWidth="1"/>
    <col min="6176" max="6176" width="0.85546875" style="67" hidden="1" customWidth="1"/>
    <col min="6177" max="6177" width="3.85546875" style="67" hidden="1" customWidth="1"/>
    <col min="6178" max="6178" width="1.140625" style="67" hidden="1" customWidth="1"/>
    <col min="6179" max="6180" width="6.28515625" style="67" hidden="1" customWidth="1"/>
    <col min="6181" max="6181" width="7.140625" style="67" hidden="1" customWidth="1"/>
    <col min="6182" max="6182" width="6.7109375" style="67" hidden="1" customWidth="1"/>
    <col min="6183" max="6183" width="12.140625" style="67" hidden="1" customWidth="1"/>
    <col min="6184" max="6184" width="6.28515625" style="67" hidden="1" customWidth="1"/>
    <col min="6185" max="6185" width="9.140625" style="67" hidden="1" customWidth="1"/>
    <col min="6186" max="6186" width="7.28515625" style="67" hidden="1" customWidth="1"/>
    <col min="6187" max="6187" width="9.140625" style="67" hidden="1" customWidth="1"/>
    <col min="6188" max="6188" width="7.28515625" style="67" hidden="1" customWidth="1"/>
    <col min="6189" max="6189" width="7" style="67" hidden="1" customWidth="1"/>
    <col min="6190" max="6190" width="7.42578125" style="67" hidden="1" customWidth="1"/>
    <col min="6191" max="6191" width="12.28515625" style="67" hidden="1" customWidth="1"/>
    <col min="6192" max="6192" width="6.28515625" style="67" hidden="1" customWidth="1"/>
    <col min="6193" max="6193" width="13.42578125" style="67" hidden="1" customWidth="1"/>
    <col min="6194" max="6201" width="6.28515625" style="67" hidden="1" customWidth="1"/>
    <col min="6202" max="6400" width="6.28515625" style="67" hidden="1"/>
    <col min="6401" max="6401" width="5" style="67" hidden="1" customWidth="1"/>
    <col min="6402" max="6402" width="11.7109375" style="67" hidden="1" customWidth="1"/>
    <col min="6403" max="6403" width="4" style="67" hidden="1" customWidth="1"/>
    <col min="6404" max="6404" width="0.42578125" style="67" hidden="1" customWidth="1"/>
    <col min="6405" max="6405" width="4.140625" style="67" hidden="1" customWidth="1"/>
    <col min="6406" max="6406" width="0.42578125" style="67" hidden="1" customWidth="1"/>
    <col min="6407" max="6407" width="4" style="67" hidden="1" customWidth="1"/>
    <col min="6408" max="6408" width="0.42578125" style="67" hidden="1" customWidth="1"/>
    <col min="6409" max="6409" width="4" style="67" hidden="1" customWidth="1"/>
    <col min="6410" max="6410" width="0.42578125" style="67" hidden="1" customWidth="1"/>
    <col min="6411" max="6411" width="4" style="67" hidden="1" customWidth="1"/>
    <col min="6412" max="6412" width="1.7109375" style="67" hidden="1" customWidth="1"/>
    <col min="6413" max="6413" width="4" style="67" hidden="1" customWidth="1"/>
    <col min="6414" max="6414" width="0.42578125" style="67" hidden="1" customWidth="1"/>
    <col min="6415" max="6415" width="4.140625" style="67" hidden="1" customWidth="1"/>
    <col min="6416" max="6416" width="0.42578125" style="67" hidden="1" customWidth="1"/>
    <col min="6417" max="6417" width="1.7109375" style="67" hidden="1" customWidth="1"/>
    <col min="6418" max="6418" width="3" style="67" hidden="1" customWidth="1"/>
    <col min="6419" max="6419" width="1.7109375" style="67" hidden="1" customWidth="1"/>
    <col min="6420" max="6420" width="0.42578125" style="67" hidden="1" customWidth="1"/>
    <col min="6421" max="6421" width="4" style="67" hidden="1" customWidth="1"/>
    <col min="6422" max="6422" width="0.42578125" style="67" hidden="1" customWidth="1"/>
    <col min="6423" max="6423" width="4" style="67" hidden="1" customWidth="1"/>
    <col min="6424" max="6424" width="0.42578125" style="67" hidden="1" customWidth="1"/>
    <col min="6425" max="6425" width="1.28515625" style="67" hidden="1" customWidth="1"/>
    <col min="6426" max="6426" width="3.140625" style="67" hidden="1" customWidth="1"/>
    <col min="6427" max="6427" width="0.42578125" style="67" hidden="1" customWidth="1"/>
    <col min="6428" max="6428" width="0.85546875" style="67" hidden="1" customWidth="1"/>
    <col min="6429" max="6429" width="0.42578125" style="67" hidden="1" customWidth="1"/>
    <col min="6430" max="6430" width="2.85546875" style="67" hidden="1" customWidth="1"/>
    <col min="6431" max="6431" width="0.42578125" style="67" hidden="1" customWidth="1"/>
    <col min="6432" max="6432" width="0.85546875" style="67" hidden="1" customWidth="1"/>
    <col min="6433" max="6433" width="3.85546875" style="67" hidden="1" customWidth="1"/>
    <col min="6434" max="6434" width="1.140625" style="67" hidden="1" customWidth="1"/>
    <col min="6435" max="6436" width="6.28515625" style="67" hidden="1" customWidth="1"/>
    <col min="6437" max="6437" width="7.140625" style="67" hidden="1" customWidth="1"/>
    <col min="6438" max="6438" width="6.7109375" style="67" hidden="1" customWidth="1"/>
    <col min="6439" max="6439" width="12.140625" style="67" hidden="1" customWidth="1"/>
    <col min="6440" max="6440" width="6.28515625" style="67" hidden="1" customWidth="1"/>
    <col min="6441" max="6441" width="9.140625" style="67" hidden="1" customWidth="1"/>
    <col min="6442" max="6442" width="7.28515625" style="67" hidden="1" customWidth="1"/>
    <col min="6443" max="6443" width="9.140625" style="67" hidden="1" customWidth="1"/>
    <col min="6444" max="6444" width="7.28515625" style="67" hidden="1" customWidth="1"/>
    <col min="6445" max="6445" width="7" style="67" hidden="1" customWidth="1"/>
    <col min="6446" max="6446" width="7.42578125" style="67" hidden="1" customWidth="1"/>
    <col min="6447" max="6447" width="12.28515625" style="67" hidden="1" customWidth="1"/>
    <col min="6448" max="6448" width="6.28515625" style="67" hidden="1" customWidth="1"/>
    <col min="6449" max="6449" width="13.42578125" style="67" hidden="1" customWidth="1"/>
    <col min="6450" max="6457" width="6.28515625" style="67" hidden="1" customWidth="1"/>
    <col min="6458" max="6656" width="6.28515625" style="67" hidden="1"/>
    <col min="6657" max="6657" width="5" style="67" hidden="1" customWidth="1"/>
    <col min="6658" max="6658" width="11.7109375" style="67" hidden="1" customWidth="1"/>
    <col min="6659" max="6659" width="4" style="67" hidden="1" customWidth="1"/>
    <col min="6660" max="6660" width="0.42578125" style="67" hidden="1" customWidth="1"/>
    <col min="6661" max="6661" width="4.140625" style="67" hidden="1" customWidth="1"/>
    <col min="6662" max="6662" width="0.42578125" style="67" hidden="1" customWidth="1"/>
    <col min="6663" max="6663" width="4" style="67" hidden="1" customWidth="1"/>
    <col min="6664" max="6664" width="0.42578125" style="67" hidden="1" customWidth="1"/>
    <col min="6665" max="6665" width="4" style="67" hidden="1" customWidth="1"/>
    <col min="6666" max="6666" width="0.42578125" style="67" hidden="1" customWidth="1"/>
    <col min="6667" max="6667" width="4" style="67" hidden="1" customWidth="1"/>
    <col min="6668" max="6668" width="1.7109375" style="67" hidden="1" customWidth="1"/>
    <col min="6669" max="6669" width="4" style="67" hidden="1" customWidth="1"/>
    <col min="6670" max="6670" width="0.42578125" style="67" hidden="1" customWidth="1"/>
    <col min="6671" max="6671" width="4.140625" style="67" hidden="1" customWidth="1"/>
    <col min="6672" max="6672" width="0.42578125" style="67" hidden="1" customWidth="1"/>
    <col min="6673" max="6673" width="1.7109375" style="67" hidden="1" customWidth="1"/>
    <col min="6674" max="6674" width="3" style="67" hidden="1" customWidth="1"/>
    <col min="6675" max="6675" width="1.7109375" style="67" hidden="1" customWidth="1"/>
    <col min="6676" max="6676" width="0.42578125" style="67" hidden="1" customWidth="1"/>
    <col min="6677" max="6677" width="4" style="67" hidden="1" customWidth="1"/>
    <col min="6678" max="6678" width="0.42578125" style="67" hidden="1" customWidth="1"/>
    <col min="6679" max="6679" width="4" style="67" hidden="1" customWidth="1"/>
    <col min="6680" max="6680" width="0.42578125" style="67" hidden="1" customWidth="1"/>
    <col min="6681" max="6681" width="1.28515625" style="67" hidden="1" customWidth="1"/>
    <col min="6682" max="6682" width="3.140625" style="67" hidden="1" customWidth="1"/>
    <col min="6683" max="6683" width="0.42578125" style="67" hidden="1" customWidth="1"/>
    <col min="6684" max="6684" width="0.85546875" style="67" hidden="1" customWidth="1"/>
    <col min="6685" max="6685" width="0.42578125" style="67" hidden="1" customWidth="1"/>
    <col min="6686" max="6686" width="2.85546875" style="67" hidden="1" customWidth="1"/>
    <col min="6687" max="6687" width="0.42578125" style="67" hidden="1" customWidth="1"/>
    <col min="6688" max="6688" width="0.85546875" style="67" hidden="1" customWidth="1"/>
    <col min="6689" max="6689" width="3.85546875" style="67" hidden="1" customWidth="1"/>
    <col min="6690" max="6690" width="1.140625" style="67" hidden="1" customWidth="1"/>
    <col min="6691" max="6692" width="6.28515625" style="67" hidden="1" customWidth="1"/>
    <col min="6693" max="6693" width="7.140625" style="67" hidden="1" customWidth="1"/>
    <col min="6694" max="6694" width="6.7109375" style="67" hidden="1" customWidth="1"/>
    <col min="6695" max="6695" width="12.140625" style="67" hidden="1" customWidth="1"/>
    <col min="6696" max="6696" width="6.28515625" style="67" hidden="1" customWidth="1"/>
    <col min="6697" max="6697" width="9.140625" style="67" hidden="1" customWidth="1"/>
    <col min="6698" max="6698" width="7.28515625" style="67" hidden="1" customWidth="1"/>
    <col min="6699" max="6699" width="9.140625" style="67" hidden="1" customWidth="1"/>
    <col min="6700" max="6700" width="7.28515625" style="67" hidden="1" customWidth="1"/>
    <col min="6701" max="6701" width="7" style="67" hidden="1" customWidth="1"/>
    <col min="6702" max="6702" width="7.42578125" style="67" hidden="1" customWidth="1"/>
    <col min="6703" max="6703" width="12.28515625" style="67" hidden="1" customWidth="1"/>
    <col min="6704" max="6704" width="6.28515625" style="67" hidden="1" customWidth="1"/>
    <col min="6705" max="6705" width="13.42578125" style="67" hidden="1" customWidth="1"/>
    <col min="6706" max="6713" width="6.28515625" style="67" hidden="1" customWidth="1"/>
    <col min="6714" max="6912" width="6.28515625" style="67" hidden="1"/>
    <col min="6913" max="6913" width="5" style="67" hidden="1" customWidth="1"/>
    <col min="6914" max="6914" width="11.7109375" style="67" hidden="1" customWidth="1"/>
    <col min="6915" max="6915" width="4" style="67" hidden="1" customWidth="1"/>
    <col min="6916" max="6916" width="0.42578125" style="67" hidden="1" customWidth="1"/>
    <col min="6917" max="6917" width="4.140625" style="67" hidden="1" customWidth="1"/>
    <col min="6918" max="6918" width="0.42578125" style="67" hidden="1" customWidth="1"/>
    <col min="6919" max="6919" width="4" style="67" hidden="1" customWidth="1"/>
    <col min="6920" max="6920" width="0.42578125" style="67" hidden="1" customWidth="1"/>
    <col min="6921" max="6921" width="4" style="67" hidden="1" customWidth="1"/>
    <col min="6922" max="6922" width="0.42578125" style="67" hidden="1" customWidth="1"/>
    <col min="6923" max="6923" width="4" style="67" hidden="1" customWidth="1"/>
    <col min="6924" max="6924" width="1.7109375" style="67" hidden="1" customWidth="1"/>
    <col min="6925" max="6925" width="4" style="67" hidden="1" customWidth="1"/>
    <col min="6926" max="6926" width="0.42578125" style="67" hidden="1" customWidth="1"/>
    <col min="6927" max="6927" width="4.140625" style="67" hidden="1" customWidth="1"/>
    <col min="6928" max="6928" width="0.42578125" style="67" hidden="1" customWidth="1"/>
    <col min="6929" max="6929" width="1.7109375" style="67" hidden="1" customWidth="1"/>
    <col min="6930" max="6930" width="3" style="67" hidden="1" customWidth="1"/>
    <col min="6931" max="6931" width="1.7109375" style="67" hidden="1" customWidth="1"/>
    <col min="6932" max="6932" width="0.42578125" style="67" hidden="1" customWidth="1"/>
    <col min="6933" max="6933" width="4" style="67" hidden="1" customWidth="1"/>
    <col min="6934" max="6934" width="0.42578125" style="67" hidden="1" customWidth="1"/>
    <col min="6935" max="6935" width="4" style="67" hidden="1" customWidth="1"/>
    <col min="6936" max="6936" width="0.42578125" style="67" hidden="1" customWidth="1"/>
    <col min="6937" max="6937" width="1.28515625" style="67" hidden="1" customWidth="1"/>
    <col min="6938" max="6938" width="3.140625" style="67" hidden="1" customWidth="1"/>
    <col min="6939" max="6939" width="0.42578125" style="67" hidden="1" customWidth="1"/>
    <col min="6940" max="6940" width="0.85546875" style="67" hidden="1" customWidth="1"/>
    <col min="6941" max="6941" width="0.42578125" style="67" hidden="1" customWidth="1"/>
    <col min="6942" max="6942" width="2.85546875" style="67" hidden="1" customWidth="1"/>
    <col min="6943" max="6943" width="0.42578125" style="67" hidden="1" customWidth="1"/>
    <col min="6944" max="6944" width="0.85546875" style="67" hidden="1" customWidth="1"/>
    <col min="6945" max="6945" width="3.85546875" style="67" hidden="1" customWidth="1"/>
    <col min="6946" max="6946" width="1.140625" style="67" hidden="1" customWidth="1"/>
    <col min="6947" max="6948" width="6.28515625" style="67" hidden="1" customWidth="1"/>
    <col min="6949" max="6949" width="7.140625" style="67" hidden="1" customWidth="1"/>
    <col min="6950" max="6950" width="6.7109375" style="67" hidden="1" customWidth="1"/>
    <col min="6951" max="6951" width="12.140625" style="67" hidden="1" customWidth="1"/>
    <col min="6952" max="6952" width="6.28515625" style="67" hidden="1" customWidth="1"/>
    <col min="6953" max="6953" width="9.140625" style="67" hidden="1" customWidth="1"/>
    <col min="6954" max="6954" width="7.28515625" style="67" hidden="1" customWidth="1"/>
    <col min="6955" max="6955" width="9.140625" style="67" hidden="1" customWidth="1"/>
    <col min="6956" max="6956" width="7.28515625" style="67" hidden="1" customWidth="1"/>
    <col min="6957" max="6957" width="7" style="67" hidden="1" customWidth="1"/>
    <col min="6958" max="6958" width="7.42578125" style="67" hidden="1" customWidth="1"/>
    <col min="6959" max="6959" width="12.28515625" style="67" hidden="1" customWidth="1"/>
    <col min="6960" max="6960" width="6.28515625" style="67" hidden="1" customWidth="1"/>
    <col min="6961" max="6961" width="13.42578125" style="67" hidden="1" customWidth="1"/>
    <col min="6962" max="6969" width="6.28515625" style="67" hidden="1" customWidth="1"/>
    <col min="6970" max="7168" width="6.28515625" style="67" hidden="1"/>
    <col min="7169" max="7169" width="5" style="67" hidden="1" customWidth="1"/>
    <col min="7170" max="7170" width="11.7109375" style="67" hidden="1" customWidth="1"/>
    <col min="7171" max="7171" width="4" style="67" hidden="1" customWidth="1"/>
    <col min="7172" max="7172" width="0.42578125" style="67" hidden="1" customWidth="1"/>
    <col min="7173" max="7173" width="4.140625" style="67" hidden="1" customWidth="1"/>
    <col min="7174" max="7174" width="0.42578125" style="67" hidden="1" customWidth="1"/>
    <col min="7175" max="7175" width="4" style="67" hidden="1" customWidth="1"/>
    <col min="7176" max="7176" width="0.42578125" style="67" hidden="1" customWidth="1"/>
    <col min="7177" max="7177" width="4" style="67" hidden="1" customWidth="1"/>
    <col min="7178" max="7178" width="0.42578125" style="67" hidden="1" customWidth="1"/>
    <col min="7179" max="7179" width="4" style="67" hidden="1" customWidth="1"/>
    <col min="7180" max="7180" width="1.7109375" style="67" hidden="1" customWidth="1"/>
    <col min="7181" max="7181" width="4" style="67" hidden="1" customWidth="1"/>
    <col min="7182" max="7182" width="0.42578125" style="67" hidden="1" customWidth="1"/>
    <col min="7183" max="7183" width="4.140625" style="67" hidden="1" customWidth="1"/>
    <col min="7184" max="7184" width="0.42578125" style="67" hidden="1" customWidth="1"/>
    <col min="7185" max="7185" width="1.7109375" style="67" hidden="1" customWidth="1"/>
    <col min="7186" max="7186" width="3" style="67" hidden="1" customWidth="1"/>
    <col min="7187" max="7187" width="1.7109375" style="67" hidden="1" customWidth="1"/>
    <col min="7188" max="7188" width="0.42578125" style="67" hidden="1" customWidth="1"/>
    <col min="7189" max="7189" width="4" style="67" hidden="1" customWidth="1"/>
    <col min="7190" max="7190" width="0.42578125" style="67" hidden="1" customWidth="1"/>
    <col min="7191" max="7191" width="4" style="67" hidden="1" customWidth="1"/>
    <col min="7192" max="7192" width="0.42578125" style="67" hidden="1" customWidth="1"/>
    <col min="7193" max="7193" width="1.28515625" style="67" hidden="1" customWidth="1"/>
    <col min="7194" max="7194" width="3.140625" style="67" hidden="1" customWidth="1"/>
    <col min="7195" max="7195" width="0.42578125" style="67" hidden="1" customWidth="1"/>
    <col min="7196" max="7196" width="0.85546875" style="67" hidden="1" customWidth="1"/>
    <col min="7197" max="7197" width="0.42578125" style="67" hidden="1" customWidth="1"/>
    <col min="7198" max="7198" width="2.85546875" style="67" hidden="1" customWidth="1"/>
    <col min="7199" max="7199" width="0.42578125" style="67" hidden="1" customWidth="1"/>
    <col min="7200" max="7200" width="0.85546875" style="67" hidden="1" customWidth="1"/>
    <col min="7201" max="7201" width="3.85546875" style="67" hidden="1" customWidth="1"/>
    <col min="7202" max="7202" width="1.140625" style="67" hidden="1" customWidth="1"/>
    <col min="7203" max="7204" width="6.28515625" style="67" hidden="1" customWidth="1"/>
    <col min="7205" max="7205" width="7.140625" style="67" hidden="1" customWidth="1"/>
    <col min="7206" max="7206" width="6.7109375" style="67" hidden="1" customWidth="1"/>
    <col min="7207" max="7207" width="12.140625" style="67" hidden="1" customWidth="1"/>
    <col min="7208" max="7208" width="6.28515625" style="67" hidden="1" customWidth="1"/>
    <col min="7209" max="7209" width="9.140625" style="67" hidden="1" customWidth="1"/>
    <col min="7210" max="7210" width="7.28515625" style="67" hidden="1" customWidth="1"/>
    <col min="7211" max="7211" width="9.140625" style="67" hidden="1" customWidth="1"/>
    <col min="7212" max="7212" width="7.28515625" style="67" hidden="1" customWidth="1"/>
    <col min="7213" max="7213" width="7" style="67" hidden="1" customWidth="1"/>
    <col min="7214" max="7214" width="7.42578125" style="67" hidden="1" customWidth="1"/>
    <col min="7215" max="7215" width="12.28515625" style="67" hidden="1" customWidth="1"/>
    <col min="7216" max="7216" width="6.28515625" style="67" hidden="1" customWidth="1"/>
    <col min="7217" max="7217" width="13.42578125" style="67" hidden="1" customWidth="1"/>
    <col min="7218" max="7225" width="6.28515625" style="67" hidden="1" customWidth="1"/>
    <col min="7226" max="7424" width="6.28515625" style="67" hidden="1"/>
    <col min="7425" max="7425" width="5" style="67" hidden="1" customWidth="1"/>
    <col min="7426" max="7426" width="11.7109375" style="67" hidden="1" customWidth="1"/>
    <col min="7427" max="7427" width="4" style="67" hidden="1" customWidth="1"/>
    <col min="7428" max="7428" width="0.42578125" style="67" hidden="1" customWidth="1"/>
    <col min="7429" max="7429" width="4.140625" style="67" hidden="1" customWidth="1"/>
    <col min="7430" max="7430" width="0.42578125" style="67" hidden="1" customWidth="1"/>
    <col min="7431" max="7431" width="4" style="67" hidden="1" customWidth="1"/>
    <col min="7432" max="7432" width="0.42578125" style="67" hidden="1" customWidth="1"/>
    <col min="7433" max="7433" width="4" style="67" hidden="1" customWidth="1"/>
    <col min="7434" max="7434" width="0.42578125" style="67" hidden="1" customWidth="1"/>
    <col min="7435" max="7435" width="4" style="67" hidden="1" customWidth="1"/>
    <col min="7436" max="7436" width="1.7109375" style="67" hidden="1" customWidth="1"/>
    <col min="7437" max="7437" width="4" style="67" hidden="1" customWidth="1"/>
    <col min="7438" max="7438" width="0.42578125" style="67" hidden="1" customWidth="1"/>
    <col min="7439" max="7439" width="4.140625" style="67" hidden="1" customWidth="1"/>
    <col min="7440" max="7440" width="0.42578125" style="67" hidden="1" customWidth="1"/>
    <col min="7441" max="7441" width="1.7109375" style="67" hidden="1" customWidth="1"/>
    <col min="7442" max="7442" width="3" style="67" hidden="1" customWidth="1"/>
    <col min="7443" max="7443" width="1.7109375" style="67" hidden="1" customWidth="1"/>
    <col min="7444" max="7444" width="0.42578125" style="67" hidden="1" customWidth="1"/>
    <col min="7445" max="7445" width="4" style="67" hidden="1" customWidth="1"/>
    <col min="7446" max="7446" width="0.42578125" style="67" hidden="1" customWidth="1"/>
    <col min="7447" max="7447" width="4" style="67" hidden="1" customWidth="1"/>
    <col min="7448" max="7448" width="0.42578125" style="67" hidden="1" customWidth="1"/>
    <col min="7449" max="7449" width="1.28515625" style="67" hidden="1" customWidth="1"/>
    <col min="7450" max="7450" width="3.140625" style="67" hidden="1" customWidth="1"/>
    <col min="7451" max="7451" width="0.42578125" style="67" hidden="1" customWidth="1"/>
    <col min="7452" max="7452" width="0.85546875" style="67" hidden="1" customWidth="1"/>
    <col min="7453" max="7453" width="0.42578125" style="67" hidden="1" customWidth="1"/>
    <col min="7454" max="7454" width="2.85546875" style="67" hidden="1" customWidth="1"/>
    <col min="7455" max="7455" width="0.42578125" style="67" hidden="1" customWidth="1"/>
    <col min="7456" max="7456" width="0.85546875" style="67" hidden="1" customWidth="1"/>
    <col min="7457" max="7457" width="3.85546875" style="67" hidden="1" customWidth="1"/>
    <col min="7458" max="7458" width="1.140625" style="67" hidden="1" customWidth="1"/>
    <col min="7459" max="7460" width="6.28515625" style="67" hidden="1" customWidth="1"/>
    <col min="7461" max="7461" width="7.140625" style="67" hidden="1" customWidth="1"/>
    <col min="7462" max="7462" width="6.7109375" style="67" hidden="1" customWidth="1"/>
    <col min="7463" max="7463" width="12.140625" style="67" hidden="1" customWidth="1"/>
    <col min="7464" max="7464" width="6.28515625" style="67" hidden="1" customWidth="1"/>
    <col min="7465" max="7465" width="9.140625" style="67" hidden="1" customWidth="1"/>
    <col min="7466" max="7466" width="7.28515625" style="67" hidden="1" customWidth="1"/>
    <col min="7467" max="7467" width="9.140625" style="67" hidden="1" customWidth="1"/>
    <col min="7468" max="7468" width="7.28515625" style="67" hidden="1" customWidth="1"/>
    <col min="7469" max="7469" width="7" style="67" hidden="1" customWidth="1"/>
    <col min="7470" max="7470" width="7.42578125" style="67" hidden="1" customWidth="1"/>
    <col min="7471" max="7471" width="12.28515625" style="67" hidden="1" customWidth="1"/>
    <col min="7472" max="7472" width="6.28515625" style="67" hidden="1" customWidth="1"/>
    <col min="7473" max="7473" width="13.42578125" style="67" hidden="1" customWidth="1"/>
    <col min="7474" max="7481" width="6.28515625" style="67" hidden="1" customWidth="1"/>
    <col min="7482" max="7680" width="6.28515625" style="67" hidden="1"/>
    <col min="7681" max="7681" width="5" style="67" hidden="1" customWidth="1"/>
    <col min="7682" max="7682" width="11.7109375" style="67" hidden="1" customWidth="1"/>
    <col min="7683" max="7683" width="4" style="67" hidden="1" customWidth="1"/>
    <col min="7684" max="7684" width="0.42578125" style="67" hidden="1" customWidth="1"/>
    <col min="7685" max="7685" width="4.140625" style="67" hidden="1" customWidth="1"/>
    <col min="7686" max="7686" width="0.42578125" style="67" hidden="1" customWidth="1"/>
    <col min="7687" max="7687" width="4" style="67" hidden="1" customWidth="1"/>
    <col min="7688" max="7688" width="0.42578125" style="67" hidden="1" customWidth="1"/>
    <col min="7689" max="7689" width="4" style="67" hidden="1" customWidth="1"/>
    <col min="7690" max="7690" width="0.42578125" style="67" hidden="1" customWidth="1"/>
    <col min="7691" max="7691" width="4" style="67" hidden="1" customWidth="1"/>
    <col min="7692" max="7692" width="1.7109375" style="67" hidden="1" customWidth="1"/>
    <col min="7693" max="7693" width="4" style="67" hidden="1" customWidth="1"/>
    <col min="7694" max="7694" width="0.42578125" style="67" hidden="1" customWidth="1"/>
    <col min="7695" max="7695" width="4.140625" style="67" hidden="1" customWidth="1"/>
    <col min="7696" max="7696" width="0.42578125" style="67" hidden="1" customWidth="1"/>
    <col min="7697" max="7697" width="1.7109375" style="67" hidden="1" customWidth="1"/>
    <col min="7698" max="7698" width="3" style="67" hidden="1" customWidth="1"/>
    <col min="7699" max="7699" width="1.7109375" style="67" hidden="1" customWidth="1"/>
    <col min="7700" max="7700" width="0.42578125" style="67" hidden="1" customWidth="1"/>
    <col min="7701" max="7701" width="4" style="67" hidden="1" customWidth="1"/>
    <col min="7702" max="7702" width="0.42578125" style="67" hidden="1" customWidth="1"/>
    <col min="7703" max="7703" width="4" style="67" hidden="1" customWidth="1"/>
    <col min="7704" max="7704" width="0.42578125" style="67" hidden="1" customWidth="1"/>
    <col min="7705" max="7705" width="1.28515625" style="67" hidden="1" customWidth="1"/>
    <col min="7706" max="7706" width="3.140625" style="67" hidden="1" customWidth="1"/>
    <col min="7707" max="7707" width="0.42578125" style="67" hidden="1" customWidth="1"/>
    <col min="7708" max="7708" width="0.85546875" style="67" hidden="1" customWidth="1"/>
    <col min="7709" max="7709" width="0.42578125" style="67" hidden="1" customWidth="1"/>
    <col min="7710" max="7710" width="2.85546875" style="67" hidden="1" customWidth="1"/>
    <col min="7711" max="7711" width="0.42578125" style="67" hidden="1" customWidth="1"/>
    <col min="7712" max="7712" width="0.85546875" style="67" hidden="1" customWidth="1"/>
    <col min="7713" max="7713" width="3.85546875" style="67" hidden="1" customWidth="1"/>
    <col min="7714" max="7714" width="1.140625" style="67" hidden="1" customWidth="1"/>
    <col min="7715" max="7716" width="6.28515625" style="67" hidden="1" customWidth="1"/>
    <col min="7717" max="7717" width="7.140625" style="67" hidden="1" customWidth="1"/>
    <col min="7718" max="7718" width="6.7109375" style="67" hidden="1" customWidth="1"/>
    <col min="7719" max="7719" width="12.140625" style="67" hidden="1" customWidth="1"/>
    <col min="7720" max="7720" width="6.28515625" style="67" hidden="1" customWidth="1"/>
    <col min="7721" max="7721" width="9.140625" style="67" hidden="1" customWidth="1"/>
    <col min="7722" max="7722" width="7.28515625" style="67" hidden="1" customWidth="1"/>
    <col min="7723" max="7723" width="9.140625" style="67" hidden="1" customWidth="1"/>
    <col min="7724" max="7724" width="7.28515625" style="67" hidden="1" customWidth="1"/>
    <col min="7725" max="7725" width="7" style="67" hidden="1" customWidth="1"/>
    <col min="7726" max="7726" width="7.42578125" style="67" hidden="1" customWidth="1"/>
    <col min="7727" max="7727" width="12.28515625" style="67" hidden="1" customWidth="1"/>
    <col min="7728" max="7728" width="6.28515625" style="67" hidden="1" customWidth="1"/>
    <col min="7729" max="7729" width="13.42578125" style="67" hidden="1" customWidth="1"/>
    <col min="7730" max="7737" width="6.28515625" style="67" hidden="1" customWidth="1"/>
    <col min="7738" max="7936" width="6.28515625" style="67" hidden="1"/>
    <col min="7937" max="7937" width="5" style="67" hidden="1" customWidth="1"/>
    <col min="7938" max="7938" width="11.7109375" style="67" hidden="1" customWidth="1"/>
    <col min="7939" max="7939" width="4" style="67" hidden="1" customWidth="1"/>
    <col min="7940" max="7940" width="0.42578125" style="67" hidden="1" customWidth="1"/>
    <col min="7941" max="7941" width="4.140625" style="67" hidden="1" customWidth="1"/>
    <col min="7942" max="7942" width="0.42578125" style="67" hidden="1" customWidth="1"/>
    <col min="7943" max="7943" width="4" style="67" hidden="1" customWidth="1"/>
    <col min="7944" max="7944" width="0.42578125" style="67" hidden="1" customWidth="1"/>
    <col min="7945" max="7945" width="4" style="67" hidden="1" customWidth="1"/>
    <col min="7946" max="7946" width="0.42578125" style="67" hidden="1" customWidth="1"/>
    <col min="7947" max="7947" width="4" style="67" hidden="1" customWidth="1"/>
    <col min="7948" max="7948" width="1.7109375" style="67" hidden="1" customWidth="1"/>
    <col min="7949" max="7949" width="4" style="67" hidden="1" customWidth="1"/>
    <col min="7950" max="7950" width="0.42578125" style="67" hidden="1" customWidth="1"/>
    <col min="7951" max="7951" width="4.140625" style="67" hidden="1" customWidth="1"/>
    <col min="7952" max="7952" width="0.42578125" style="67" hidden="1" customWidth="1"/>
    <col min="7953" max="7953" width="1.7109375" style="67" hidden="1" customWidth="1"/>
    <col min="7954" max="7954" width="3" style="67" hidden="1" customWidth="1"/>
    <col min="7955" max="7955" width="1.7109375" style="67" hidden="1" customWidth="1"/>
    <col min="7956" max="7956" width="0.42578125" style="67" hidden="1" customWidth="1"/>
    <col min="7957" max="7957" width="4" style="67" hidden="1" customWidth="1"/>
    <col min="7958" max="7958" width="0.42578125" style="67" hidden="1" customWidth="1"/>
    <col min="7959" max="7959" width="4" style="67" hidden="1" customWidth="1"/>
    <col min="7960" max="7960" width="0.42578125" style="67" hidden="1" customWidth="1"/>
    <col min="7961" max="7961" width="1.28515625" style="67" hidden="1" customWidth="1"/>
    <col min="7962" max="7962" width="3.140625" style="67" hidden="1" customWidth="1"/>
    <col min="7963" max="7963" width="0.42578125" style="67" hidden="1" customWidth="1"/>
    <col min="7964" max="7964" width="0.85546875" style="67" hidden="1" customWidth="1"/>
    <col min="7965" max="7965" width="0.42578125" style="67" hidden="1" customWidth="1"/>
    <col min="7966" max="7966" width="2.85546875" style="67" hidden="1" customWidth="1"/>
    <col min="7967" max="7967" width="0.42578125" style="67" hidden="1" customWidth="1"/>
    <col min="7968" max="7968" width="0.85546875" style="67" hidden="1" customWidth="1"/>
    <col min="7969" max="7969" width="3.85546875" style="67" hidden="1" customWidth="1"/>
    <col min="7970" max="7970" width="1.140625" style="67" hidden="1" customWidth="1"/>
    <col min="7971" max="7972" width="6.28515625" style="67" hidden="1" customWidth="1"/>
    <col min="7973" max="7973" width="7.140625" style="67" hidden="1" customWidth="1"/>
    <col min="7974" max="7974" width="6.7109375" style="67" hidden="1" customWidth="1"/>
    <col min="7975" max="7975" width="12.140625" style="67" hidden="1" customWidth="1"/>
    <col min="7976" max="7976" width="6.28515625" style="67" hidden="1" customWidth="1"/>
    <col min="7977" max="7977" width="9.140625" style="67" hidden="1" customWidth="1"/>
    <col min="7978" max="7978" width="7.28515625" style="67" hidden="1" customWidth="1"/>
    <col min="7979" max="7979" width="9.140625" style="67" hidden="1" customWidth="1"/>
    <col min="7980" max="7980" width="7.28515625" style="67" hidden="1" customWidth="1"/>
    <col min="7981" max="7981" width="7" style="67" hidden="1" customWidth="1"/>
    <col min="7982" max="7982" width="7.42578125" style="67" hidden="1" customWidth="1"/>
    <col min="7983" max="7983" width="12.28515625" style="67" hidden="1" customWidth="1"/>
    <col min="7984" max="7984" width="6.28515625" style="67" hidden="1" customWidth="1"/>
    <col min="7985" max="7985" width="13.42578125" style="67" hidden="1" customWidth="1"/>
    <col min="7986" max="7993" width="6.28515625" style="67" hidden="1" customWidth="1"/>
    <col min="7994" max="8192" width="6.28515625" style="67" hidden="1"/>
    <col min="8193" max="8193" width="5" style="67" hidden="1" customWidth="1"/>
    <col min="8194" max="8194" width="11.7109375" style="67" hidden="1" customWidth="1"/>
    <col min="8195" max="8195" width="4" style="67" hidden="1" customWidth="1"/>
    <col min="8196" max="8196" width="0.42578125" style="67" hidden="1" customWidth="1"/>
    <col min="8197" max="8197" width="4.140625" style="67" hidden="1" customWidth="1"/>
    <col min="8198" max="8198" width="0.42578125" style="67" hidden="1" customWidth="1"/>
    <col min="8199" max="8199" width="4" style="67" hidden="1" customWidth="1"/>
    <col min="8200" max="8200" width="0.42578125" style="67" hidden="1" customWidth="1"/>
    <col min="8201" max="8201" width="4" style="67" hidden="1" customWidth="1"/>
    <col min="8202" max="8202" width="0.42578125" style="67" hidden="1" customWidth="1"/>
    <col min="8203" max="8203" width="4" style="67" hidden="1" customWidth="1"/>
    <col min="8204" max="8204" width="1.7109375" style="67" hidden="1" customWidth="1"/>
    <col min="8205" max="8205" width="4" style="67" hidden="1" customWidth="1"/>
    <col min="8206" max="8206" width="0.42578125" style="67" hidden="1" customWidth="1"/>
    <col min="8207" max="8207" width="4.140625" style="67" hidden="1" customWidth="1"/>
    <col min="8208" max="8208" width="0.42578125" style="67" hidden="1" customWidth="1"/>
    <col min="8209" max="8209" width="1.7109375" style="67" hidden="1" customWidth="1"/>
    <col min="8210" max="8210" width="3" style="67" hidden="1" customWidth="1"/>
    <col min="8211" max="8211" width="1.7109375" style="67" hidden="1" customWidth="1"/>
    <col min="8212" max="8212" width="0.42578125" style="67" hidden="1" customWidth="1"/>
    <col min="8213" max="8213" width="4" style="67" hidden="1" customWidth="1"/>
    <col min="8214" max="8214" width="0.42578125" style="67" hidden="1" customWidth="1"/>
    <col min="8215" max="8215" width="4" style="67" hidden="1" customWidth="1"/>
    <col min="8216" max="8216" width="0.42578125" style="67" hidden="1" customWidth="1"/>
    <col min="8217" max="8217" width="1.28515625" style="67" hidden="1" customWidth="1"/>
    <col min="8218" max="8218" width="3.140625" style="67" hidden="1" customWidth="1"/>
    <col min="8219" max="8219" width="0.42578125" style="67" hidden="1" customWidth="1"/>
    <col min="8220" max="8220" width="0.85546875" style="67" hidden="1" customWidth="1"/>
    <col min="8221" max="8221" width="0.42578125" style="67" hidden="1" customWidth="1"/>
    <col min="8222" max="8222" width="2.85546875" style="67" hidden="1" customWidth="1"/>
    <col min="8223" max="8223" width="0.42578125" style="67" hidden="1" customWidth="1"/>
    <col min="8224" max="8224" width="0.85546875" style="67" hidden="1" customWidth="1"/>
    <col min="8225" max="8225" width="3.85546875" style="67" hidden="1" customWidth="1"/>
    <col min="8226" max="8226" width="1.140625" style="67" hidden="1" customWidth="1"/>
    <col min="8227" max="8228" width="6.28515625" style="67" hidden="1" customWidth="1"/>
    <col min="8229" max="8229" width="7.140625" style="67" hidden="1" customWidth="1"/>
    <col min="8230" max="8230" width="6.7109375" style="67" hidden="1" customWidth="1"/>
    <col min="8231" max="8231" width="12.140625" style="67" hidden="1" customWidth="1"/>
    <col min="8232" max="8232" width="6.28515625" style="67" hidden="1" customWidth="1"/>
    <col min="8233" max="8233" width="9.140625" style="67" hidden="1" customWidth="1"/>
    <col min="8234" max="8234" width="7.28515625" style="67" hidden="1" customWidth="1"/>
    <col min="8235" max="8235" width="9.140625" style="67" hidden="1" customWidth="1"/>
    <col min="8236" max="8236" width="7.28515625" style="67" hidden="1" customWidth="1"/>
    <col min="8237" max="8237" width="7" style="67" hidden="1" customWidth="1"/>
    <col min="8238" max="8238" width="7.42578125" style="67" hidden="1" customWidth="1"/>
    <col min="8239" max="8239" width="12.28515625" style="67" hidden="1" customWidth="1"/>
    <col min="8240" max="8240" width="6.28515625" style="67" hidden="1" customWidth="1"/>
    <col min="8241" max="8241" width="13.42578125" style="67" hidden="1" customWidth="1"/>
    <col min="8242" max="8249" width="6.28515625" style="67" hidden="1" customWidth="1"/>
    <col min="8250" max="8448" width="6.28515625" style="67" hidden="1"/>
    <col min="8449" max="8449" width="5" style="67" hidden="1" customWidth="1"/>
    <col min="8450" max="8450" width="11.7109375" style="67" hidden="1" customWidth="1"/>
    <col min="8451" max="8451" width="4" style="67" hidden="1" customWidth="1"/>
    <col min="8452" max="8452" width="0.42578125" style="67" hidden="1" customWidth="1"/>
    <col min="8453" max="8453" width="4.140625" style="67" hidden="1" customWidth="1"/>
    <col min="8454" max="8454" width="0.42578125" style="67" hidden="1" customWidth="1"/>
    <col min="8455" max="8455" width="4" style="67" hidden="1" customWidth="1"/>
    <col min="8456" max="8456" width="0.42578125" style="67" hidden="1" customWidth="1"/>
    <col min="8457" max="8457" width="4" style="67" hidden="1" customWidth="1"/>
    <col min="8458" max="8458" width="0.42578125" style="67" hidden="1" customWidth="1"/>
    <col min="8459" max="8459" width="4" style="67" hidden="1" customWidth="1"/>
    <col min="8460" max="8460" width="1.7109375" style="67" hidden="1" customWidth="1"/>
    <col min="8461" max="8461" width="4" style="67" hidden="1" customWidth="1"/>
    <col min="8462" max="8462" width="0.42578125" style="67" hidden="1" customWidth="1"/>
    <col min="8463" max="8463" width="4.140625" style="67" hidden="1" customWidth="1"/>
    <col min="8464" max="8464" width="0.42578125" style="67" hidden="1" customWidth="1"/>
    <col min="8465" max="8465" width="1.7109375" style="67" hidden="1" customWidth="1"/>
    <col min="8466" max="8466" width="3" style="67" hidden="1" customWidth="1"/>
    <col min="8467" max="8467" width="1.7109375" style="67" hidden="1" customWidth="1"/>
    <col min="8468" max="8468" width="0.42578125" style="67" hidden="1" customWidth="1"/>
    <col min="8469" max="8469" width="4" style="67" hidden="1" customWidth="1"/>
    <col min="8470" max="8470" width="0.42578125" style="67" hidden="1" customWidth="1"/>
    <col min="8471" max="8471" width="4" style="67" hidden="1" customWidth="1"/>
    <col min="8472" max="8472" width="0.42578125" style="67" hidden="1" customWidth="1"/>
    <col min="8473" max="8473" width="1.28515625" style="67" hidden="1" customWidth="1"/>
    <col min="8474" max="8474" width="3.140625" style="67" hidden="1" customWidth="1"/>
    <col min="8475" max="8475" width="0.42578125" style="67" hidden="1" customWidth="1"/>
    <col min="8476" max="8476" width="0.85546875" style="67" hidden="1" customWidth="1"/>
    <col min="8477" max="8477" width="0.42578125" style="67" hidden="1" customWidth="1"/>
    <col min="8478" max="8478" width="2.85546875" style="67" hidden="1" customWidth="1"/>
    <col min="8479" max="8479" width="0.42578125" style="67" hidden="1" customWidth="1"/>
    <col min="8480" max="8480" width="0.85546875" style="67" hidden="1" customWidth="1"/>
    <col min="8481" max="8481" width="3.85546875" style="67" hidden="1" customWidth="1"/>
    <col min="8482" max="8482" width="1.140625" style="67" hidden="1" customWidth="1"/>
    <col min="8483" max="8484" width="6.28515625" style="67" hidden="1" customWidth="1"/>
    <col min="8485" max="8485" width="7.140625" style="67" hidden="1" customWidth="1"/>
    <col min="8486" max="8486" width="6.7109375" style="67" hidden="1" customWidth="1"/>
    <col min="8487" max="8487" width="12.140625" style="67" hidden="1" customWidth="1"/>
    <col min="8488" max="8488" width="6.28515625" style="67" hidden="1" customWidth="1"/>
    <col min="8489" max="8489" width="9.140625" style="67" hidden="1" customWidth="1"/>
    <col min="8490" max="8490" width="7.28515625" style="67" hidden="1" customWidth="1"/>
    <col min="8491" max="8491" width="9.140625" style="67" hidden="1" customWidth="1"/>
    <col min="8492" max="8492" width="7.28515625" style="67" hidden="1" customWidth="1"/>
    <col min="8493" max="8493" width="7" style="67" hidden="1" customWidth="1"/>
    <col min="8494" max="8494" width="7.42578125" style="67" hidden="1" customWidth="1"/>
    <col min="8495" max="8495" width="12.28515625" style="67" hidden="1" customWidth="1"/>
    <col min="8496" max="8496" width="6.28515625" style="67" hidden="1" customWidth="1"/>
    <col min="8497" max="8497" width="13.42578125" style="67" hidden="1" customWidth="1"/>
    <col min="8498" max="8505" width="6.28515625" style="67" hidden="1" customWidth="1"/>
    <col min="8506" max="8704" width="6.28515625" style="67" hidden="1"/>
    <col min="8705" max="8705" width="5" style="67" hidden="1" customWidth="1"/>
    <col min="8706" max="8706" width="11.7109375" style="67" hidden="1" customWidth="1"/>
    <col min="8707" max="8707" width="4" style="67" hidden="1" customWidth="1"/>
    <col min="8708" max="8708" width="0.42578125" style="67" hidden="1" customWidth="1"/>
    <col min="8709" max="8709" width="4.140625" style="67" hidden="1" customWidth="1"/>
    <col min="8710" max="8710" width="0.42578125" style="67" hidden="1" customWidth="1"/>
    <col min="8711" max="8711" width="4" style="67" hidden="1" customWidth="1"/>
    <col min="8712" max="8712" width="0.42578125" style="67" hidden="1" customWidth="1"/>
    <col min="8713" max="8713" width="4" style="67" hidden="1" customWidth="1"/>
    <col min="8714" max="8714" width="0.42578125" style="67" hidden="1" customWidth="1"/>
    <col min="8715" max="8715" width="4" style="67" hidden="1" customWidth="1"/>
    <col min="8716" max="8716" width="1.7109375" style="67" hidden="1" customWidth="1"/>
    <col min="8717" max="8717" width="4" style="67" hidden="1" customWidth="1"/>
    <col min="8718" max="8718" width="0.42578125" style="67" hidden="1" customWidth="1"/>
    <col min="8719" max="8719" width="4.140625" style="67" hidden="1" customWidth="1"/>
    <col min="8720" max="8720" width="0.42578125" style="67" hidden="1" customWidth="1"/>
    <col min="8721" max="8721" width="1.7109375" style="67" hidden="1" customWidth="1"/>
    <col min="8722" max="8722" width="3" style="67" hidden="1" customWidth="1"/>
    <col min="8723" max="8723" width="1.7109375" style="67" hidden="1" customWidth="1"/>
    <col min="8724" max="8724" width="0.42578125" style="67" hidden="1" customWidth="1"/>
    <col min="8725" max="8725" width="4" style="67" hidden="1" customWidth="1"/>
    <col min="8726" max="8726" width="0.42578125" style="67" hidden="1" customWidth="1"/>
    <col min="8727" max="8727" width="4" style="67" hidden="1" customWidth="1"/>
    <col min="8728" max="8728" width="0.42578125" style="67" hidden="1" customWidth="1"/>
    <col min="8729" max="8729" width="1.28515625" style="67" hidden="1" customWidth="1"/>
    <col min="8730" max="8730" width="3.140625" style="67" hidden="1" customWidth="1"/>
    <col min="8731" max="8731" width="0.42578125" style="67" hidden="1" customWidth="1"/>
    <col min="8732" max="8732" width="0.85546875" style="67" hidden="1" customWidth="1"/>
    <col min="8733" max="8733" width="0.42578125" style="67" hidden="1" customWidth="1"/>
    <col min="8734" max="8734" width="2.85546875" style="67" hidden="1" customWidth="1"/>
    <col min="8735" max="8735" width="0.42578125" style="67" hidden="1" customWidth="1"/>
    <col min="8736" max="8736" width="0.85546875" style="67" hidden="1" customWidth="1"/>
    <col min="8737" max="8737" width="3.85546875" style="67" hidden="1" customWidth="1"/>
    <col min="8738" max="8738" width="1.140625" style="67" hidden="1" customWidth="1"/>
    <col min="8739" max="8740" width="6.28515625" style="67" hidden="1" customWidth="1"/>
    <col min="8741" max="8741" width="7.140625" style="67" hidden="1" customWidth="1"/>
    <col min="8742" max="8742" width="6.7109375" style="67" hidden="1" customWidth="1"/>
    <col min="8743" max="8743" width="12.140625" style="67" hidden="1" customWidth="1"/>
    <col min="8744" max="8744" width="6.28515625" style="67" hidden="1" customWidth="1"/>
    <col min="8745" max="8745" width="9.140625" style="67" hidden="1" customWidth="1"/>
    <col min="8746" max="8746" width="7.28515625" style="67" hidden="1" customWidth="1"/>
    <col min="8747" max="8747" width="9.140625" style="67" hidden="1" customWidth="1"/>
    <col min="8748" max="8748" width="7.28515625" style="67" hidden="1" customWidth="1"/>
    <col min="8749" max="8749" width="7" style="67" hidden="1" customWidth="1"/>
    <col min="8750" max="8750" width="7.42578125" style="67" hidden="1" customWidth="1"/>
    <col min="8751" max="8751" width="12.28515625" style="67" hidden="1" customWidth="1"/>
    <col min="8752" max="8752" width="6.28515625" style="67" hidden="1" customWidth="1"/>
    <col min="8753" max="8753" width="13.42578125" style="67" hidden="1" customWidth="1"/>
    <col min="8754" max="8761" width="6.28515625" style="67" hidden="1" customWidth="1"/>
    <col min="8762" max="8960" width="6.28515625" style="67" hidden="1"/>
    <col min="8961" max="8961" width="5" style="67" hidden="1" customWidth="1"/>
    <col min="8962" max="8962" width="11.7109375" style="67" hidden="1" customWidth="1"/>
    <col min="8963" max="8963" width="4" style="67" hidden="1" customWidth="1"/>
    <col min="8964" max="8964" width="0.42578125" style="67" hidden="1" customWidth="1"/>
    <col min="8965" max="8965" width="4.140625" style="67" hidden="1" customWidth="1"/>
    <col min="8966" max="8966" width="0.42578125" style="67" hidden="1" customWidth="1"/>
    <col min="8967" max="8967" width="4" style="67" hidden="1" customWidth="1"/>
    <col min="8968" max="8968" width="0.42578125" style="67" hidden="1" customWidth="1"/>
    <col min="8969" max="8969" width="4" style="67" hidden="1" customWidth="1"/>
    <col min="8970" max="8970" width="0.42578125" style="67" hidden="1" customWidth="1"/>
    <col min="8971" max="8971" width="4" style="67" hidden="1" customWidth="1"/>
    <col min="8972" max="8972" width="1.7109375" style="67" hidden="1" customWidth="1"/>
    <col min="8973" max="8973" width="4" style="67" hidden="1" customWidth="1"/>
    <col min="8974" max="8974" width="0.42578125" style="67" hidden="1" customWidth="1"/>
    <col min="8975" max="8975" width="4.140625" style="67" hidden="1" customWidth="1"/>
    <col min="8976" max="8976" width="0.42578125" style="67" hidden="1" customWidth="1"/>
    <col min="8977" max="8977" width="1.7109375" style="67" hidden="1" customWidth="1"/>
    <col min="8978" max="8978" width="3" style="67" hidden="1" customWidth="1"/>
    <col min="8979" max="8979" width="1.7109375" style="67" hidden="1" customWidth="1"/>
    <col min="8980" max="8980" width="0.42578125" style="67" hidden="1" customWidth="1"/>
    <col min="8981" max="8981" width="4" style="67" hidden="1" customWidth="1"/>
    <col min="8982" max="8982" width="0.42578125" style="67" hidden="1" customWidth="1"/>
    <col min="8983" max="8983" width="4" style="67" hidden="1" customWidth="1"/>
    <col min="8984" max="8984" width="0.42578125" style="67" hidden="1" customWidth="1"/>
    <col min="8985" max="8985" width="1.28515625" style="67" hidden="1" customWidth="1"/>
    <col min="8986" max="8986" width="3.140625" style="67" hidden="1" customWidth="1"/>
    <col min="8987" max="8987" width="0.42578125" style="67" hidden="1" customWidth="1"/>
    <col min="8988" max="8988" width="0.85546875" style="67" hidden="1" customWidth="1"/>
    <col min="8989" max="8989" width="0.42578125" style="67" hidden="1" customWidth="1"/>
    <col min="8990" max="8990" width="2.85546875" style="67" hidden="1" customWidth="1"/>
    <col min="8991" max="8991" width="0.42578125" style="67" hidden="1" customWidth="1"/>
    <col min="8992" max="8992" width="0.85546875" style="67" hidden="1" customWidth="1"/>
    <col min="8993" max="8993" width="3.85546875" style="67" hidden="1" customWidth="1"/>
    <col min="8994" max="8994" width="1.140625" style="67" hidden="1" customWidth="1"/>
    <col min="8995" max="8996" width="6.28515625" style="67" hidden="1" customWidth="1"/>
    <col min="8997" max="8997" width="7.140625" style="67" hidden="1" customWidth="1"/>
    <col min="8998" max="8998" width="6.7109375" style="67" hidden="1" customWidth="1"/>
    <col min="8999" max="8999" width="12.140625" style="67" hidden="1" customWidth="1"/>
    <col min="9000" max="9000" width="6.28515625" style="67" hidden="1" customWidth="1"/>
    <col min="9001" max="9001" width="9.140625" style="67" hidden="1" customWidth="1"/>
    <col min="9002" max="9002" width="7.28515625" style="67" hidden="1" customWidth="1"/>
    <col min="9003" max="9003" width="9.140625" style="67" hidden="1" customWidth="1"/>
    <col min="9004" max="9004" width="7.28515625" style="67" hidden="1" customWidth="1"/>
    <col min="9005" max="9005" width="7" style="67" hidden="1" customWidth="1"/>
    <col min="9006" max="9006" width="7.42578125" style="67" hidden="1" customWidth="1"/>
    <col min="9007" max="9007" width="12.28515625" style="67" hidden="1" customWidth="1"/>
    <col min="9008" max="9008" width="6.28515625" style="67" hidden="1" customWidth="1"/>
    <col min="9009" max="9009" width="13.42578125" style="67" hidden="1" customWidth="1"/>
    <col min="9010" max="9017" width="6.28515625" style="67" hidden="1" customWidth="1"/>
    <col min="9018" max="9216" width="6.28515625" style="67" hidden="1"/>
    <col min="9217" max="9217" width="5" style="67" hidden="1" customWidth="1"/>
    <col min="9218" max="9218" width="11.7109375" style="67" hidden="1" customWidth="1"/>
    <col min="9219" max="9219" width="4" style="67" hidden="1" customWidth="1"/>
    <col min="9220" max="9220" width="0.42578125" style="67" hidden="1" customWidth="1"/>
    <col min="9221" max="9221" width="4.140625" style="67" hidden="1" customWidth="1"/>
    <col min="9222" max="9222" width="0.42578125" style="67" hidden="1" customWidth="1"/>
    <col min="9223" max="9223" width="4" style="67" hidden="1" customWidth="1"/>
    <col min="9224" max="9224" width="0.42578125" style="67" hidden="1" customWidth="1"/>
    <col min="9225" max="9225" width="4" style="67" hidden="1" customWidth="1"/>
    <col min="9226" max="9226" width="0.42578125" style="67" hidden="1" customWidth="1"/>
    <col min="9227" max="9227" width="4" style="67" hidden="1" customWidth="1"/>
    <col min="9228" max="9228" width="1.7109375" style="67" hidden="1" customWidth="1"/>
    <col min="9229" max="9229" width="4" style="67" hidden="1" customWidth="1"/>
    <col min="9230" max="9230" width="0.42578125" style="67" hidden="1" customWidth="1"/>
    <col min="9231" max="9231" width="4.140625" style="67" hidden="1" customWidth="1"/>
    <col min="9232" max="9232" width="0.42578125" style="67" hidden="1" customWidth="1"/>
    <col min="9233" max="9233" width="1.7109375" style="67" hidden="1" customWidth="1"/>
    <col min="9234" max="9234" width="3" style="67" hidden="1" customWidth="1"/>
    <col min="9235" max="9235" width="1.7109375" style="67" hidden="1" customWidth="1"/>
    <col min="9236" max="9236" width="0.42578125" style="67" hidden="1" customWidth="1"/>
    <col min="9237" max="9237" width="4" style="67" hidden="1" customWidth="1"/>
    <col min="9238" max="9238" width="0.42578125" style="67" hidden="1" customWidth="1"/>
    <col min="9239" max="9239" width="4" style="67" hidden="1" customWidth="1"/>
    <col min="9240" max="9240" width="0.42578125" style="67" hidden="1" customWidth="1"/>
    <col min="9241" max="9241" width="1.28515625" style="67" hidden="1" customWidth="1"/>
    <col min="9242" max="9242" width="3.140625" style="67" hidden="1" customWidth="1"/>
    <col min="9243" max="9243" width="0.42578125" style="67" hidden="1" customWidth="1"/>
    <col min="9244" max="9244" width="0.85546875" style="67" hidden="1" customWidth="1"/>
    <col min="9245" max="9245" width="0.42578125" style="67" hidden="1" customWidth="1"/>
    <col min="9246" max="9246" width="2.85546875" style="67" hidden="1" customWidth="1"/>
    <col min="9247" max="9247" width="0.42578125" style="67" hidden="1" customWidth="1"/>
    <col min="9248" max="9248" width="0.85546875" style="67" hidden="1" customWidth="1"/>
    <col min="9249" max="9249" width="3.85546875" style="67" hidden="1" customWidth="1"/>
    <col min="9250" max="9250" width="1.140625" style="67" hidden="1" customWidth="1"/>
    <col min="9251" max="9252" width="6.28515625" style="67" hidden="1" customWidth="1"/>
    <col min="9253" max="9253" width="7.140625" style="67" hidden="1" customWidth="1"/>
    <col min="9254" max="9254" width="6.7109375" style="67" hidden="1" customWidth="1"/>
    <col min="9255" max="9255" width="12.140625" style="67" hidden="1" customWidth="1"/>
    <col min="9256" max="9256" width="6.28515625" style="67" hidden="1" customWidth="1"/>
    <col min="9257" max="9257" width="9.140625" style="67" hidden="1" customWidth="1"/>
    <col min="9258" max="9258" width="7.28515625" style="67" hidden="1" customWidth="1"/>
    <col min="9259" max="9259" width="9.140625" style="67" hidden="1" customWidth="1"/>
    <col min="9260" max="9260" width="7.28515625" style="67" hidden="1" customWidth="1"/>
    <col min="9261" max="9261" width="7" style="67" hidden="1" customWidth="1"/>
    <col min="9262" max="9262" width="7.42578125" style="67" hidden="1" customWidth="1"/>
    <col min="9263" max="9263" width="12.28515625" style="67" hidden="1" customWidth="1"/>
    <col min="9264" max="9264" width="6.28515625" style="67" hidden="1" customWidth="1"/>
    <col min="9265" max="9265" width="13.42578125" style="67" hidden="1" customWidth="1"/>
    <col min="9266" max="9273" width="6.28515625" style="67" hidden="1" customWidth="1"/>
    <col min="9274" max="9472" width="6.28515625" style="67" hidden="1"/>
    <col min="9473" max="9473" width="5" style="67" hidden="1" customWidth="1"/>
    <col min="9474" max="9474" width="11.7109375" style="67" hidden="1" customWidth="1"/>
    <col min="9475" max="9475" width="4" style="67" hidden="1" customWidth="1"/>
    <col min="9476" max="9476" width="0.42578125" style="67" hidden="1" customWidth="1"/>
    <col min="9477" max="9477" width="4.140625" style="67" hidden="1" customWidth="1"/>
    <col min="9478" max="9478" width="0.42578125" style="67" hidden="1" customWidth="1"/>
    <col min="9479" max="9479" width="4" style="67" hidden="1" customWidth="1"/>
    <col min="9480" max="9480" width="0.42578125" style="67" hidden="1" customWidth="1"/>
    <col min="9481" max="9481" width="4" style="67" hidden="1" customWidth="1"/>
    <col min="9482" max="9482" width="0.42578125" style="67" hidden="1" customWidth="1"/>
    <col min="9483" max="9483" width="4" style="67" hidden="1" customWidth="1"/>
    <col min="9484" max="9484" width="1.7109375" style="67" hidden="1" customWidth="1"/>
    <col min="9485" max="9485" width="4" style="67" hidden="1" customWidth="1"/>
    <col min="9486" max="9486" width="0.42578125" style="67" hidden="1" customWidth="1"/>
    <col min="9487" max="9487" width="4.140625" style="67" hidden="1" customWidth="1"/>
    <col min="9488" max="9488" width="0.42578125" style="67" hidden="1" customWidth="1"/>
    <col min="9489" max="9489" width="1.7109375" style="67" hidden="1" customWidth="1"/>
    <col min="9490" max="9490" width="3" style="67" hidden="1" customWidth="1"/>
    <col min="9491" max="9491" width="1.7109375" style="67" hidden="1" customWidth="1"/>
    <col min="9492" max="9492" width="0.42578125" style="67" hidden="1" customWidth="1"/>
    <col min="9493" max="9493" width="4" style="67" hidden="1" customWidth="1"/>
    <col min="9494" max="9494" width="0.42578125" style="67" hidden="1" customWidth="1"/>
    <col min="9495" max="9495" width="4" style="67" hidden="1" customWidth="1"/>
    <col min="9496" max="9496" width="0.42578125" style="67" hidden="1" customWidth="1"/>
    <col min="9497" max="9497" width="1.28515625" style="67" hidden="1" customWidth="1"/>
    <col min="9498" max="9498" width="3.140625" style="67" hidden="1" customWidth="1"/>
    <col min="9499" max="9499" width="0.42578125" style="67" hidden="1" customWidth="1"/>
    <col min="9500" max="9500" width="0.85546875" style="67" hidden="1" customWidth="1"/>
    <col min="9501" max="9501" width="0.42578125" style="67" hidden="1" customWidth="1"/>
    <col min="9502" max="9502" width="2.85546875" style="67" hidden="1" customWidth="1"/>
    <col min="9503" max="9503" width="0.42578125" style="67" hidden="1" customWidth="1"/>
    <col min="9504" max="9504" width="0.85546875" style="67" hidden="1" customWidth="1"/>
    <col min="9505" max="9505" width="3.85546875" style="67" hidden="1" customWidth="1"/>
    <col min="9506" max="9506" width="1.140625" style="67" hidden="1" customWidth="1"/>
    <col min="9507" max="9508" width="6.28515625" style="67" hidden="1" customWidth="1"/>
    <col min="9509" max="9509" width="7.140625" style="67" hidden="1" customWidth="1"/>
    <col min="9510" max="9510" width="6.7109375" style="67" hidden="1" customWidth="1"/>
    <col min="9511" max="9511" width="12.140625" style="67" hidden="1" customWidth="1"/>
    <col min="9512" max="9512" width="6.28515625" style="67" hidden="1" customWidth="1"/>
    <col min="9513" max="9513" width="9.140625" style="67" hidden="1" customWidth="1"/>
    <col min="9514" max="9514" width="7.28515625" style="67" hidden="1" customWidth="1"/>
    <col min="9515" max="9515" width="9.140625" style="67" hidden="1" customWidth="1"/>
    <col min="9516" max="9516" width="7.28515625" style="67" hidden="1" customWidth="1"/>
    <col min="9517" max="9517" width="7" style="67" hidden="1" customWidth="1"/>
    <col min="9518" max="9518" width="7.42578125" style="67" hidden="1" customWidth="1"/>
    <col min="9519" max="9519" width="12.28515625" style="67" hidden="1" customWidth="1"/>
    <col min="9520" max="9520" width="6.28515625" style="67" hidden="1" customWidth="1"/>
    <col min="9521" max="9521" width="13.42578125" style="67" hidden="1" customWidth="1"/>
    <col min="9522" max="9529" width="6.28515625" style="67" hidden="1" customWidth="1"/>
    <col min="9530" max="9728" width="6.28515625" style="67" hidden="1"/>
    <col min="9729" max="9729" width="5" style="67" hidden="1" customWidth="1"/>
    <col min="9730" max="9730" width="11.7109375" style="67" hidden="1" customWidth="1"/>
    <col min="9731" max="9731" width="4" style="67" hidden="1" customWidth="1"/>
    <col min="9732" max="9732" width="0.42578125" style="67" hidden="1" customWidth="1"/>
    <col min="9733" max="9733" width="4.140625" style="67" hidden="1" customWidth="1"/>
    <col min="9734" max="9734" width="0.42578125" style="67" hidden="1" customWidth="1"/>
    <col min="9735" max="9735" width="4" style="67" hidden="1" customWidth="1"/>
    <col min="9736" max="9736" width="0.42578125" style="67" hidden="1" customWidth="1"/>
    <col min="9737" max="9737" width="4" style="67" hidden="1" customWidth="1"/>
    <col min="9738" max="9738" width="0.42578125" style="67" hidden="1" customWidth="1"/>
    <col min="9739" max="9739" width="4" style="67" hidden="1" customWidth="1"/>
    <col min="9740" max="9740" width="1.7109375" style="67" hidden="1" customWidth="1"/>
    <col min="9741" max="9741" width="4" style="67" hidden="1" customWidth="1"/>
    <col min="9742" max="9742" width="0.42578125" style="67" hidden="1" customWidth="1"/>
    <col min="9743" max="9743" width="4.140625" style="67" hidden="1" customWidth="1"/>
    <col min="9744" max="9744" width="0.42578125" style="67" hidden="1" customWidth="1"/>
    <col min="9745" max="9745" width="1.7109375" style="67" hidden="1" customWidth="1"/>
    <col min="9746" max="9746" width="3" style="67" hidden="1" customWidth="1"/>
    <col min="9747" max="9747" width="1.7109375" style="67" hidden="1" customWidth="1"/>
    <col min="9748" max="9748" width="0.42578125" style="67" hidden="1" customWidth="1"/>
    <col min="9749" max="9749" width="4" style="67" hidden="1" customWidth="1"/>
    <col min="9750" max="9750" width="0.42578125" style="67" hidden="1" customWidth="1"/>
    <col min="9751" max="9751" width="4" style="67" hidden="1" customWidth="1"/>
    <col min="9752" max="9752" width="0.42578125" style="67" hidden="1" customWidth="1"/>
    <col min="9753" max="9753" width="1.28515625" style="67" hidden="1" customWidth="1"/>
    <col min="9754" max="9754" width="3.140625" style="67" hidden="1" customWidth="1"/>
    <col min="9755" max="9755" width="0.42578125" style="67" hidden="1" customWidth="1"/>
    <col min="9756" max="9756" width="0.85546875" style="67" hidden="1" customWidth="1"/>
    <col min="9757" max="9757" width="0.42578125" style="67" hidden="1" customWidth="1"/>
    <col min="9758" max="9758" width="2.85546875" style="67" hidden="1" customWidth="1"/>
    <col min="9759" max="9759" width="0.42578125" style="67" hidden="1" customWidth="1"/>
    <col min="9760" max="9760" width="0.85546875" style="67" hidden="1" customWidth="1"/>
    <col min="9761" max="9761" width="3.85546875" style="67" hidden="1" customWidth="1"/>
    <col min="9762" max="9762" width="1.140625" style="67" hidden="1" customWidth="1"/>
    <col min="9763" max="9764" width="6.28515625" style="67" hidden="1" customWidth="1"/>
    <col min="9765" max="9765" width="7.140625" style="67" hidden="1" customWidth="1"/>
    <col min="9766" max="9766" width="6.7109375" style="67" hidden="1" customWidth="1"/>
    <col min="9767" max="9767" width="12.140625" style="67" hidden="1" customWidth="1"/>
    <col min="9768" max="9768" width="6.28515625" style="67" hidden="1" customWidth="1"/>
    <col min="9769" max="9769" width="9.140625" style="67" hidden="1" customWidth="1"/>
    <col min="9770" max="9770" width="7.28515625" style="67" hidden="1" customWidth="1"/>
    <col min="9771" max="9771" width="9.140625" style="67" hidden="1" customWidth="1"/>
    <col min="9772" max="9772" width="7.28515625" style="67" hidden="1" customWidth="1"/>
    <col min="9773" max="9773" width="7" style="67" hidden="1" customWidth="1"/>
    <col min="9774" max="9774" width="7.42578125" style="67" hidden="1" customWidth="1"/>
    <col min="9775" max="9775" width="12.28515625" style="67" hidden="1" customWidth="1"/>
    <col min="9776" max="9776" width="6.28515625" style="67" hidden="1" customWidth="1"/>
    <col min="9777" max="9777" width="13.42578125" style="67" hidden="1" customWidth="1"/>
    <col min="9778" max="9785" width="6.28515625" style="67" hidden="1" customWidth="1"/>
    <col min="9786" max="9984" width="6.28515625" style="67" hidden="1"/>
    <col min="9985" max="9985" width="5" style="67" hidden="1" customWidth="1"/>
    <col min="9986" max="9986" width="11.7109375" style="67" hidden="1" customWidth="1"/>
    <col min="9987" max="9987" width="4" style="67" hidden="1" customWidth="1"/>
    <col min="9988" max="9988" width="0.42578125" style="67" hidden="1" customWidth="1"/>
    <col min="9989" max="9989" width="4.140625" style="67" hidden="1" customWidth="1"/>
    <col min="9990" max="9990" width="0.42578125" style="67" hidden="1" customWidth="1"/>
    <col min="9991" max="9991" width="4" style="67" hidden="1" customWidth="1"/>
    <col min="9992" max="9992" width="0.42578125" style="67" hidden="1" customWidth="1"/>
    <col min="9993" max="9993" width="4" style="67" hidden="1" customWidth="1"/>
    <col min="9994" max="9994" width="0.42578125" style="67" hidden="1" customWidth="1"/>
    <col min="9995" max="9995" width="4" style="67" hidden="1" customWidth="1"/>
    <col min="9996" max="9996" width="1.7109375" style="67" hidden="1" customWidth="1"/>
    <col min="9997" max="9997" width="4" style="67" hidden="1" customWidth="1"/>
    <col min="9998" max="9998" width="0.42578125" style="67" hidden="1" customWidth="1"/>
    <col min="9999" max="9999" width="4.140625" style="67" hidden="1" customWidth="1"/>
    <col min="10000" max="10000" width="0.42578125" style="67" hidden="1" customWidth="1"/>
    <col min="10001" max="10001" width="1.7109375" style="67" hidden="1" customWidth="1"/>
    <col min="10002" max="10002" width="3" style="67" hidden="1" customWidth="1"/>
    <col min="10003" max="10003" width="1.7109375" style="67" hidden="1" customWidth="1"/>
    <col min="10004" max="10004" width="0.42578125" style="67" hidden="1" customWidth="1"/>
    <col min="10005" max="10005" width="4" style="67" hidden="1" customWidth="1"/>
    <col min="10006" max="10006" width="0.42578125" style="67" hidden="1" customWidth="1"/>
    <col min="10007" max="10007" width="4" style="67" hidden="1" customWidth="1"/>
    <col min="10008" max="10008" width="0.42578125" style="67" hidden="1" customWidth="1"/>
    <col min="10009" max="10009" width="1.28515625" style="67" hidden="1" customWidth="1"/>
    <col min="10010" max="10010" width="3.140625" style="67" hidden="1" customWidth="1"/>
    <col min="10011" max="10011" width="0.42578125" style="67" hidden="1" customWidth="1"/>
    <col min="10012" max="10012" width="0.85546875" style="67" hidden="1" customWidth="1"/>
    <col min="10013" max="10013" width="0.42578125" style="67" hidden="1" customWidth="1"/>
    <col min="10014" max="10014" width="2.85546875" style="67" hidden="1" customWidth="1"/>
    <col min="10015" max="10015" width="0.42578125" style="67" hidden="1" customWidth="1"/>
    <col min="10016" max="10016" width="0.85546875" style="67" hidden="1" customWidth="1"/>
    <col min="10017" max="10017" width="3.85546875" style="67" hidden="1" customWidth="1"/>
    <col min="10018" max="10018" width="1.140625" style="67" hidden="1" customWidth="1"/>
    <col min="10019" max="10020" width="6.28515625" style="67" hidden="1" customWidth="1"/>
    <col min="10021" max="10021" width="7.140625" style="67" hidden="1" customWidth="1"/>
    <col min="10022" max="10022" width="6.7109375" style="67" hidden="1" customWidth="1"/>
    <col min="10023" max="10023" width="12.140625" style="67" hidden="1" customWidth="1"/>
    <col min="10024" max="10024" width="6.28515625" style="67" hidden="1" customWidth="1"/>
    <col min="10025" max="10025" width="9.140625" style="67" hidden="1" customWidth="1"/>
    <col min="10026" max="10026" width="7.28515625" style="67" hidden="1" customWidth="1"/>
    <col min="10027" max="10027" width="9.140625" style="67" hidden="1" customWidth="1"/>
    <col min="10028" max="10028" width="7.28515625" style="67" hidden="1" customWidth="1"/>
    <col min="10029" max="10029" width="7" style="67" hidden="1" customWidth="1"/>
    <col min="10030" max="10030" width="7.42578125" style="67" hidden="1" customWidth="1"/>
    <col min="10031" max="10031" width="12.28515625" style="67" hidden="1" customWidth="1"/>
    <col min="10032" max="10032" width="6.28515625" style="67" hidden="1" customWidth="1"/>
    <col min="10033" max="10033" width="13.42578125" style="67" hidden="1" customWidth="1"/>
    <col min="10034" max="10041" width="6.28515625" style="67" hidden="1" customWidth="1"/>
    <col min="10042" max="10240" width="6.28515625" style="67" hidden="1"/>
    <col min="10241" max="10241" width="5" style="67" hidden="1" customWidth="1"/>
    <col min="10242" max="10242" width="11.7109375" style="67" hidden="1" customWidth="1"/>
    <col min="10243" max="10243" width="4" style="67" hidden="1" customWidth="1"/>
    <col min="10244" max="10244" width="0.42578125" style="67" hidden="1" customWidth="1"/>
    <col min="10245" max="10245" width="4.140625" style="67" hidden="1" customWidth="1"/>
    <col min="10246" max="10246" width="0.42578125" style="67" hidden="1" customWidth="1"/>
    <col min="10247" max="10247" width="4" style="67" hidden="1" customWidth="1"/>
    <col min="10248" max="10248" width="0.42578125" style="67" hidden="1" customWidth="1"/>
    <col min="10249" max="10249" width="4" style="67" hidden="1" customWidth="1"/>
    <col min="10250" max="10250" width="0.42578125" style="67" hidden="1" customWidth="1"/>
    <col min="10251" max="10251" width="4" style="67" hidden="1" customWidth="1"/>
    <col min="10252" max="10252" width="1.7109375" style="67" hidden="1" customWidth="1"/>
    <col min="10253" max="10253" width="4" style="67" hidden="1" customWidth="1"/>
    <col min="10254" max="10254" width="0.42578125" style="67" hidden="1" customWidth="1"/>
    <col min="10255" max="10255" width="4.140625" style="67" hidden="1" customWidth="1"/>
    <col min="10256" max="10256" width="0.42578125" style="67" hidden="1" customWidth="1"/>
    <col min="10257" max="10257" width="1.7109375" style="67" hidden="1" customWidth="1"/>
    <col min="10258" max="10258" width="3" style="67" hidden="1" customWidth="1"/>
    <col min="10259" max="10259" width="1.7109375" style="67" hidden="1" customWidth="1"/>
    <col min="10260" max="10260" width="0.42578125" style="67" hidden="1" customWidth="1"/>
    <col min="10261" max="10261" width="4" style="67" hidden="1" customWidth="1"/>
    <col min="10262" max="10262" width="0.42578125" style="67" hidden="1" customWidth="1"/>
    <col min="10263" max="10263" width="4" style="67" hidden="1" customWidth="1"/>
    <col min="10264" max="10264" width="0.42578125" style="67" hidden="1" customWidth="1"/>
    <col min="10265" max="10265" width="1.28515625" style="67" hidden="1" customWidth="1"/>
    <col min="10266" max="10266" width="3.140625" style="67" hidden="1" customWidth="1"/>
    <col min="10267" max="10267" width="0.42578125" style="67" hidden="1" customWidth="1"/>
    <col min="10268" max="10268" width="0.85546875" style="67" hidden="1" customWidth="1"/>
    <col min="10269" max="10269" width="0.42578125" style="67" hidden="1" customWidth="1"/>
    <col min="10270" max="10270" width="2.85546875" style="67" hidden="1" customWidth="1"/>
    <col min="10271" max="10271" width="0.42578125" style="67" hidden="1" customWidth="1"/>
    <col min="10272" max="10272" width="0.85546875" style="67" hidden="1" customWidth="1"/>
    <col min="10273" max="10273" width="3.85546875" style="67" hidden="1" customWidth="1"/>
    <col min="10274" max="10274" width="1.140625" style="67" hidden="1" customWidth="1"/>
    <col min="10275" max="10276" width="6.28515625" style="67" hidden="1" customWidth="1"/>
    <col min="10277" max="10277" width="7.140625" style="67" hidden="1" customWidth="1"/>
    <col min="10278" max="10278" width="6.7109375" style="67" hidden="1" customWidth="1"/>
    <col min="10279" max="10279" width="12.140625" style="67" hidden="1" customWidth="1"/>
    <col min="10280" max="10280" width="6.28515625" style="67" hidden="1" customWidth="1"/>
    <col min="10281" max="10281" width="9.140625" style="67" hidden="1" customWidth="1"/>
    <col min="10282" max="10282" width="7.28515625" style="67" hidden="1" customWidth="1"/>
    <col min="10283" max="10283" width="9.140625" style="67" hidden="1" customWidth="1"/>
    <col min="10284" max="10284" width="7.28515625" style="67" hidden="1" customWidth="1"/>
    <col min="10285" max="10285" width="7" style="67" hidden="1" customWidth="1"/>
    <col min="10286" max="10286" width="7.42578125" style="67" hidden="1" customWidth="1"/>
    <col min="10287" max="10287" width="12.28515625" style="67" hidden="1" customWidth="1"/>
    <col min="10288" max="10288" width="6.28515625" style="67" hidden="1" customWidth="1"/>
    <col min="10289" max="10289" width="13.42578125" style="67" hidden="1" customWidth="1"/>
    <col min="10290" max="10297" width="6.28515625" style="67" hidden="1" customWidth="1"/>
    <col min="10298" max="10496" width="6.28515625" style="67" hidden="1"/>
    <col min="10497" max="10497" width="5" style="67" hidden="1" customWidth="1"/>
    <col min="10498" max="10498" width="11.7109375" style="67" hidden="1" customWidth="1"/>
    <col min="10499" max="10499" width="4" style="67" hidden="1" customWidth="1"/>
    <col min="10500" max="10500" width="0.42578125" style="67" hidden="1" customWidth="1"/>
    <col min="10501" max="10501" width="4.140625" style="67" hidden="1" customWidth="1"/>
    <col min="10502" max="10502" width="0.42578125" style="67" hidden="1" customWidth="1"/>
    <col min="10503" max="10503" width="4" style="67" hidden="1" customWidth="1"/>
    <col min="10504" max="10504" width="0.42578125" style="67" hidden="1" customWidth="1"/>
    <col min="10505" max="10505" width="4" style="67" hidden="1" customWidth="1"/>
    <col min="10506" max="10506" width="0.42578125" style="67" hidden="1" customWidth="1"/>
    <col min="10507" max="10507" width="4" style="67" hidden="1" customWidth="1"/>
    <col min="10508" max="10508" width="1.7109375" style="67" hidden="1" customWidth="1"/>
    <col min="10509" max="10509" width="4" style="67" hidden="1" customWidth="1"/>
    <col min="10510" max="10510" width="0.42578125" style="67" hidden="1" customWidth="1"/>
    <col min="10511" max="10511" width="4.140625" style="67" hidden="1" customWidth="1"/>
    <col min="10512" max="10512" width="0.42578125" style="67" hidden="1" customWidth="1"/>
    <col min="10513" max="10513" width="1.7109375" style="67" hidden="1" customWidth="1"/>
    <col min="10514" max="10514" width="3" style="67" hidden="1" customWidth="1"/>
    <col min="10515" max="10515" width="1.7109375" style="67" hidden="1" customWidth="1"/>
    <col min="10516" max="10516" width="0.42578125" style="67" hidden="1" customWidth="1"/>
    <col min="10517" max="10517" width="4" style="67" hidden="1" customWidth="1"/>
    <col min="10518" max="10518" width="0.42578125" style="67" hidden="1" customWidth="1"/>
    <col min="10519" max="10519" width="4" style="67" hidden="1" customWidth="1"/>
    <col min="10520" max="10520" width="0.42578125" style="67" hidden="1" customWidth="1"/>
    <col min="10521" max="10521" width="1.28515625" style="67" hidden="1" customWidth="1"/>
    <col min="10522" max="10522" width="3.140625" style="67" hidden="1" customWidth="1"/>
    <col min="10523" max="10523" width="0.42578125" style="67" hidden="1" customWidth="1"/>
    <col min="10524" max="10524" width="0.85546875" style="67" hidden="1" customWidth="1"/>
    <col min="10525" max="10525" width="0.42578125" style="67" hidden="1" customWidth="1"/>
    <col min="10526" max="10526" width="2.85546875" style="67" hidden="1" customWidth="1"/>
    <col min="10527" max="10527" width="0.42578125" style="67" hidden="1" customWidth="1"/>
    <col min="10528" max="10528" width="0.85546875" style="67" hidden="1" customWidth="1"/>
    <col min="10529" max="10529" width="3.85546875" style="67" hidden="1" customWidth="1"/>
    <col min="10530" max="10530" width="1.140625" style="67" hidden="1" customWidth="1"/>
    <col min="10531" max="10532" width="6.28515625" style="67" hidden="1" customWidth="1"/>
    <col min="10533" max="10533" width="7.140625" style="67" hidden="1" customWidth="1"/>
    <col min="10534" max="10534" width="6.7109375" style="67" hidden="1" customWidth="1"/>
    <col min="10535" max="10535" width="12.140625" style="67" hidden="1" customWidth="1"/>
    <col min="10536" max="10536" width="6.28515625" style="67" hidden="1" customWidth="1"/>
    <col min="10537" max="10537" width="9.140625" style="67" hidden="1" customWidth="1"/>
    <col min="10538" max="10538" width="7.28515625" style="67" hidden="1" customWidth="1"/>
    <col min="10539" max="10539" width="9.140625" style="67" hidden="1" customWidth="1"/>
    <col min="10540" max="10540" width="7.28515625" style="67" hidden="1" customWidth="1"/>
    <col min="10541" max="10541" width="7" style="67" hidden="1" customWidth="1"/>
    <col min="10542" max="10542" width="7.42578125" style="67" hidden="1" customWidth="1"/>
    <col min="10543" max="10543" width="12.28515625" style="67" hidden="1" customWidth="1"/>
    <col min="10544" max="10544" width="6.28515625" style="67" hidden="1" customWidth="1"/>
    <col min="10545" max="10545" width="13.42578125" style="67" hidden="1" customWidth="1"/>
    <col min="10546" max="10553" width="6.28515625" style="67" hidden="1" customWidth="1"/>
    <col min="10554" max="10752" width="6.28515625" style="67" hidden="1"/>
    <col min="10753" max="10753" width="5" style="67" hidden="1" customWidth="1"/>
    <col min="10754" max="10754" width="11.7109375" style="67" hidden="1" customWidth="1"/>
    <col min="10755" max="10755" width="4" style="67" hidden="1" customWidth="1"/>
    <col min="10756" max="10756" width="0.42578125" style="67" hidden="1" customWidth="1"/>
    <col min="10757" max="10757" width="4.140625" style="67" hidden="1" customWidth="1"/>
    <col min="10758" max="10758" width="0.42578125" style="67" hidden="1" customWidth="1"/>
    <col min="10759" max="10759" width="4" style="67" hidden="1" customWidth="1"/>
    <col min="10760" max="10760" width="0.42578125" style="67" hidden="1" customWidth="1"/>
    <col min="10761" max="10761" width="4" style="67" hidden="1" customWidth="1"/>
    <col min="10762" max="10762" width="0.42578125" style="67" hidden="1" customWidth="1"/>
    <col min="10763" max="10763" width="4" style="67" hidden="1" customWidth="1"/>
    <col min="10764" max="10764" width="1.7109375" style="67" hidden="1" customWidth="1"/>
    <col min="10765" max="10765" width="4" style="67" hidden="1" customWidth="1"/>
    <col min="10766" max="10766" width="0.42578125" style="67" hidden="1" customWidth="1"/>
    <col min="10767" max="10767" width="4.140625" style="67" hidden="1" customWidth="1"/>
    <col min="10768" max="10768" width="0.42578125" style="67" hidden="1" customWidth="1"/>
    <col min="10769" max="10769" width="1.7109375" style="67" hidden="1" customWidth="1"/>
    <col min="10770" max="10770" width="3" style="67" hidden="1" customWidth="1"/>
    <col min="10771" max="10771" width="1.7109375" style="67" hidden="1" customWidth="1"/>
    <col min="10772" max="10772" width="0.42578125" style="67" hidden="1" customWidth="1"/>
    <col min="10773" max="10773" width="4" style="67" hidden="1" customWidth="1"/>
    <col min="10774" max="10774" width="0.42578125" style="67" hidden="1" customWidth="1"/>
    <col min="10775" max="10775" width="4" style="67" hidden="1" customWidth="1"/>
    <col min="10776" max="10776" width="0.42578125" style="67" hidden="1" customWidth="1"/>
    <col min="10777" max="10777" width="1.28515625" style="67" hidden="1" customWidth="1"/>
    <col min="10778" max="10778" width="3.140625" style="67" hidden="1" customWidth="1"/>
    <col min="10779" max="10779" width="0.42578125" style="67" hidden="1" customWidth="1"/>
    <col min="10780" max="10780" width="0.85546875" style="67" hidden="1" customWidth="1"/>
    <col min="10781" max="10781" width="0.42578125" style="67" hidden="1" customWidth="1"/>
    <col min="10782" max="10782" width="2.85546875" style="67" hidden="1" customWidth="1"/>
    <col min="10783" max="10783" width="0.42578125" style="67" hidden="1" customWidth="1"/>
    <col min="10784" max="10784" width="0.85546875" style="67" hidden="1" customWidth="1"/>
    <col min="10785" max="10785" width="3.85546875" style="67" hidden="1" customWidth="1"/>
    <col min="10786" max="10786" width="1.140625" style="67" hidden="1" customWidth="1"/>
    <col min="10787" max="10788" width="6.28515625" style="67" hidden="1" customWidth="1"/>
    <col min="10789" max="10789" width="7.140625" style="67" hidden="1" customWidth="1"/>
    <col min="10790" max="10790" width="6.7109375" style="67" hidden="1" customWidth="1"/>
    <col min="10791" max="10791" width="12.140625" style="67" hidden="1" customWidth="1"/>
    <col min="10792" max="10792" width="6.28515625" style="67" hidden="1" customWidth="1"/>
    <col min="10793" max="10793" width="9.140625" style="67" hidden="1" customWidth="1"/>
    <col min="10794" max="10794" width="7.28515625" style="67" hidden="1" customWidth="1"/>
    <col min="10795" max="10795" width="9.140625" style="67" hidden="1" customWidth="1"/>
    <col min="10796" max="10796" width="7.28515625" style="67" hidden="1" customWidth="1"/>
    <col min="10797" max="10797" width="7" style="67" hidden="1" customWidth="1"/>
    <col min="10798" max="10798" width="7.42578125" style="67" hidden="1" customWidth="1"/>
    <col min="10799" max="10799" width="12.28515625" style="67" hidden="1" customWidth="1"/>
    <col min="10800" max="10800" width="6.28515625" style="67" hidden="1" customWidth="1"/>
    <col min="10801" max="10801" width="13.42578125" style="67" hidden="1" customWidth="1"/>
    <col min="10802" max="10809" width="6.28515625" style="67" hidden="1" customWidth="1"/>
    <col min="10810" max="11008" width="6.28515625" style="67" hidden="1"/>
    <col min="11009" max="11009" width="5" style="67" hidden="1" customWidth="1"/>
    <col min="11010" max="11010" width="11.7109375" style="67" hidden="1" customWidth="1"/>
    <col min="11011" max="11011" width="4" style="67" hidden="1" customWidth="1"/>
    <col min="11012" max="11012" width="0.42578125" style="67" hidden="1" customWidth="1"/>
    <col min="11013" max="11013" width="4.140625" style="67" hidden="1" customWidth="1"/>
    <col min="11014" max="11014" width="0.42578125" style="67" hidden="1" customWidth="1"/>
    <col min="11015" max="11015" width="4" style="67" hidden="1" customWidth="1"/>
    <col min="11016" max="11016" width="0.42578125" style="67" hidden="1" customWidth="1"/>
    <col min="11017" max="11017" width="4" style="67" hidden="1" customWidth="1"/>
    <col min="11018" max="11018" width="0.42578125" style="67" hidden="1" customWidth="1"/>
    <col min="11019" max="11019" width="4" style="67" hidden="1" customWidth="1"/>
    <col min="11020" max="11020" width="1.7109375" style="67" hidden="1" customWidth="1"/>
    <col min="11021" max="11021" width="4" style="67" hidden="1" customWidth="1"/>
    <col min="11022" max="11022" width="0.42578125" style="67" hidden="1" customWidth="1"/>
    <col min="11023" max="11023" width="4.140625" style="67" hidden="1" customWidth="1"/>
    <col min="11024" max="11024" width="0.42578125" style="67" hidden="1" customWidth="1"/>
    <col min="11025" max="11025" width="1.7109375" style="67" hidden="1" customWidth="1"/>
    <col min="11026" max="11026" width="3" style="67" hidden="1" customWidth="1"/>
    <col min="11027" max="11027" width="1.7109375" style="67" hidden="1" customWidth="1"/>
    <col min="11028" max="11028" width="0.42578125" style="67" hidden="1" customWidth="1"/>
    <col min="11029" max="11029" width="4" style="67" hidden="1" customWidth="1"/>
    <col min="11030" max="11030" width="0.42578125" style="67" hidden="1" customWidth="1"/>
    <col min="11031" max="11031" width="4" style="67" hidden="1" customWidth="1"/>
    <col min="11032" max="11032" width="0.42578125" style="67" hidden="1" customWidth="1"/>
    <col min="11033" max="11033" width="1.28515625" style="67" hidden="1" customWidth="1"/>
    <col min="11034" max="11034" width="3.140625" style="67" hidden="1" customWidth="1"/>
    <col min="11035" max="11035" width="0.42578125" style="67" hidden="1" customWidth="1"/>
    <col min="11036" max="11036" width="0.85546875" style="67" hidden="1" customWidth="1"/>
    <col min="11037" max="11037" width="0.42578125" style="67" hidden="1" customWidth="1"/>
    <col min="11038" max="11038" width="2.85546875" style="67" hidden="1" customWidth="1"/>
    <col min="11039" max="11039" width="0.42578125" style="67" hidden="1" customWidth="1"/>
    <col min="11040" max="11040" width="0.85546875" style="67" hidden="1" customWidth="1"/>
    <col min="11041" max="11041" width="3.85546875" style="67" hidden="1" customWidth="1"/>
    <col min="11042" max="11042" width="1.140625" style="67" hidden="1" customWidth="1"/>
    <col min="11043" max="11044" width="6.28515625" style="67" hidden="1" customWidth="1"/>
    <col min="11045" max="11045" width="7.140625" style="67" hidden="1" customWidth="1"/>
    <col min="11046" max="11046" width="6.7109375" style="67" hidden="1" customWidth="1"/>
    <col min="11047" max="11047" width="12.140625" style="67" hidden="1" customWidth="1"/>
    <col min="11048" max="11048" width="6.28515625" style="67" hidden="1" customWidth="1"/>
    <col min="11049" max="11049" width="9.140625" style="67" hidden="1" customWidth="1"/>
    <col min="11050" max="11050" width="7.28515625" style="67" hidden="1" customWidth="1"/>
    <col min="11051" max="11051" width="9.140625" style="67" hidden="1" customWidth="1"/>
    <col min="11052" max="11052" width="7.28515625" style="67" hidden="1" customWidth="1"/>
    <col min="11053" max="11053" width="7" style="67" hidden="1" customWidth="1"/>
    <col min="11054" max="11054" width="7.42578125" style="67" hidden="1" customWidth="1"/>
    <col min="11055" max="11055" width="12.28515625" style="67" hidden="1" customWidth="1"/>
    <col min="11056" max="11056" width="6.28515625" style="67" hidden="1" customWidth="1"/>
    <col min="11057" max="11057" width="13.42578125" style="67" hidden="1" customWidth="1"/>
    <col min="11058" max="11065" width="6.28515625" style="67" hidden="1" customWidth="1"/>
    <col min="11066" max="11264" width="6.28515625" style="67" hidden="1"/>
    <col min="11265" max="11265" width="5" style="67" hidden="1" customWidth="1"/>
    <col min="11266" max="11266" width="11.7109375" style="67" hidden="1" customWidth="1"/>
    <col min="11267" max="11267" width="4" style="67" hidden="1" customWidth="1"/>
    <col min="11268" max="11268" width="0.42578125" style="67" hidden="1" customWidth="1"/>
    <col min="11269" max="11269" width="4.140625" style="67" hidden="1" customWidth="1"/>
    <col min="11270" max="11270" width="0.42578125" style="67" hidden="1" customWidth="1"/>
    <col min="11271" max="11271" width="4" style="67" hidden="1" customWidth="1"/>
    <col min="11272" max="11272" width="0.42578125" style="67" hidden="1" customWidth="1"/>
    <col min="11273" max="11273" width="4" style="67" hidden="1" customWidth="1"/>
    <col min="11274" max="11274" width="0.42578125" style="67" hidden="1" customWidth="1"/>
    <col min="11275" max="11275" width="4" style="67" hidden="1" customWidth="1"/>
    <col min="11276" max="11276" width="1.7109375" style="67" hidden="1" customWidth="1"/>
    <col min="11277" max="11277" width="4" style="67" hidden="1" customWidth="1"/>
    <col min="11278" max="11278" width="0.42578125" style="67" hidden="1" customWidth="1"/>
    <col min="11279" max="11279" width="4.140625" style="67" hidden="1" customWidth="1"/>
    <col min="11280" max="11280" width="0.42578125" style="67" hidden="1" customWidth="1"/>
    <col min="11281" max="11281" width="1.7109375" style="67" hidden="1" customWidth="1"/>
    <col min="11282" max="11282" width="3" style="67" hidden="1" customWidth="1"/>
    <col min="11283" max="11283" width="1.7109375" style="67" hidden="1" customWidth="1"/>
    <col min="11284" max="11284" width="0.42578125" style="67" hidden="1" customWidth="1"/>
    <col min="11285" max="11285" width="4" style="67" hidden="1" customWidth="1"/>
    <col min="11286" max="11286" width="0.42578125" style="67" hidden="1" customWidth="1"/>
    <col min="11287" max="11287" width="4" style="67" hidden="1" customWidth="1"/>
    <col min="11288" max="11288" width="0.42578125" style="67" hidden="1" customWidth="1"/>
    <col min="11289" max="11289" width="1.28515625" style="67" hidden="1" customWidth="1"/>
    <col min="11290" max="11290" width="3.140625" style="67" hidden="1" customWidth="1"/>
    <col min="11291" max="11291" width="0.42578125" style="67" hidden="1" customWidth="1"/>
    <col min="11292" max="11292" width="0.85546875" style="67" hidden="1" customWidth="1"/>
    <col min="11293" max="11293" width="0.42578125" style="67" hidden="1" customWidth="1"/>
    <col min="11294" max="11294" width="2.85546875" style="67" hidden="1" customWidth="1"/>
    <col min="11295" max="11295" width="0.42578125" style="67" hidden="1" customWidth="1"/>
    <col min="11296" max="11296" width="0.85546875" style="67" hidden="1" customWidth="1"/>
    <col min="11297" max="11297" width="3.85546875" style="67" hidden="1" customWidth="1"/>
    <col min="11298" max="11298" width="1.140625" style="67" hidden="1" customWidth="1"/>
    <col min="11299" max="11300" width="6.28515625" style="67" hidden="1" customWidth="1"/>
    <col min="11301" max="11301" width="7.140625" style="67" hidden="1" customWidth="1"/>
    <col min="11302" max="11302" width="6.7109375" style="67" hidden="1" customWidth="1"/>
    <col min="11303" max="11303" width="12.140625" style="67" hidden="1" customWidth="1"/>
    <col min="11304" max="11304" width="6.28515625" style="67" hidden="1" customWidth="1"/>
    <col min="11305" max="11305" width="9.140625" style="67" hidden="1" customWidth="1"/>
    <col min="11306" max="11306" width="7.28515625" style="67" hidden="1" customWidth="1"/>
    <col min="11307" max="11307" width="9.140625" style="67" hidden="1" customWidth="1"/>
    <col min="11308" max="11308" width="7.28515625" style="67" hidden="1" customWidth="1"/>
    <col min="11309" max="11309" width="7" style="67" hidden="1" customWidth="1"/>
    <col min="11310" max="11310" width="7.42578125" style="67" hidden="1" customWidth="1"/>
    <col min="11311" max="11311" width="12.28515625" style="67" hidden="1" customWidth="1"/>
    <col min="11312" max="11312" width="6.28515625" style="67" hidden="1" customWidth="1"/>
    <col min="11313" max="11313" width="13.42578125" style="67" hidden="1" customWidth="1"/>
    <col min="11314" max="11321" width="6.28515625" style="67" hidden="1" customWidth="1"/>
    <col min="11322" max="11520" width="6.28515625" style="67" hidden="1"/>
    <col min="11521" max="11521" width="5" style="67" hidden="1" customWidth="1"/>
    <col min="11522" max="11522" width="11.7109375" style="67" hidden="1" customWidth="1"/>
    <col min="11523" max="11523" width="4" style="67" hidden="1" customWidth="1"/>
    <col min="11524" max="11524" width="0.42578125" style="67" hidden="1" customWidth="1"/>
    <col min="11525" max="11525" width="4.140625" style="67" hidden="1" customWidth="1"/>
    <col min="11526" max="11526" width="0.42578125" style="67" hidden="1" customWidth="1"/>
    <col min="11527" max="11527" width="4" style="67" hidden="1" customWidth="1"/>
    <col min="11528" max="11528" width="0.42578125" style="67" hidden="1" customWidth="1"/>
    <col min="11529" max="11529" width="4" style="67" hidden="1" customWidth="1"/>
    <col min="11530" max="11530" width="0.42578125" style="67" hidden="1" customWidth="1"/>
    <col min="11531" max="11531" width="4" style="67" hidden="1" customWidth="1"/>
    <col min="11532" max="11532" width="1.7109375" style="67" hidden="1" customWidth="1"/>
    <col min="11533" max="11533" width="4" style="67" hidden="1" customWidth="1"/>
    <col min="11534" max="11534" width="0.42578125" style="67" hidden="1" customWidth="1"/>
    <col min="11535" max="11535" width="4.140625" style="67" hidden="1" customWidth="1"/>
    <col min="11536" max="11536" width="0.42578125" style="67" hidden="1" customWidth="1"/>
    <col min="11537" max="11537" width="1.7109375" style="67" hidden="1" customWidth="1"/>
    <col min="11538" max="11538" width="3" style="67" hidden="1" customWidth="1"/>
    <col min="11539" max="11539" width="1.7109375" style="67" hidden="1" customWidth="1"/>
    <col min="11540" max="11540" width="0.42578125" style="67" hidden="1" customWidth="1"/>
    <col min="11541" max="11541" width="4" style="67" hidden="1" customWidth="1"/>
    <col min="11542" max="11542" width="0.42578125" style="67" hidden="1" customWidth="1"/>
    <col min="11543" max="11543" width="4" style="67" hidden="1" customWidth="1"/>
    <col min="11544" max="11544" width="0.42578125" style="67" hidden="1" customWidth="1"/>
    <col min="11545" max="11545" width="1.28515625" style="67" hidden="1" customWidth="1"/>
    <col min="11546" max="11546" width="3.140625" style="67" hidden="1" customWidth="1"/>
    <col min="11547" max="11547" width="0.42578125" style="67" hidden="1" customWidth="1"/>
    <col min="11548" max="11548" width="0.85546875" style="67" hidden="1" customWidth="1"/>
    <col min="11549" max="11549" width="0.42578125" style="67" hidden="1" customWidth="1"/>
    <col min="11550" max="11550" width="2.85546875" style="67" hidden="1" customWidth="1"/>
    <col min="11551" max="11551" width="0.42578125" style="67" hidden="1" customWidth="1"/>
    <col min="11552" max="11552" width="0.85546875" style="67" hidden="1" customWidth="1"/>
    <col min="11553" max="11553" width="3.85546875" style="67" hidden="1" customWidth="1"/>
    <col min="11554" max="11554" width="1.140625" style="67" hidden="1" customWidth="1"/>
    <col min="11555" max="11556" width="6.28515625" style="67" hidden="1" customWidth="1"/>
    <col min="11557" max="11557" width="7.140625" style="67" hidden="1" customWidth="1"/>
    <col min="11558" max="11558" width="6.7109375" style="67" hidden="1" customWidth="1"/>
    <col min="11559" max="11559" width="12.140625" style="67" hidden="1" customWidth="1"/>
    <col min="11560" max="11560" width="6.28515625" style="67" hidden="1" customWidth="1"/>
    <col min="11561" max="11561" width="9.140625" style="67" hidden="1" customWidth="1"/>
    <col min="11562" max="11562" width="7.28515625" style="67" hidden="1" customWidth="1"/>
    <col min="11563" max="11563" width="9.140625" style="67" hidden="1" customWidth="1"/>
    <col min="11564" max="11564" width="7.28515625" style="67" hidden="1" customWidth="1"/>
    <col min="11565" max="11565" width="7" style="67" hidden="1" customWidth="1"/>
    <col min="11566" max="11566" width="7.42578125" style="67" hidden="1" customWidth="1"/>
    <col min="11567" max="11567" width="12.28515625" style="67" hidden="1" customWidth="1"/>
    <col min="11568" max="11568" width="6.28515625" style="67" hidden="1" customWidth="1"/>
    <col min="11569" max="11569" width="13.42578125" style="67" hidden="1" customWidth="1"/>
    <col min="11570" max="11577" width="6.28515625" style="67" hidden="1" customWidth="1"/>
    <col min="11578" max="11776" width="6.28515625" style="67" hidden="1"/>
    <col min="11777" max="11777" width="5" style="67" hidden="1" customWidth="1"/>
    <col min="11778" max="11778" width="11.7109375" style="67" hidden="1" customWidth="1"/>
    <col min="11779" max="11779" width="4" style="67" hidden="1" customWidth="1"/>
    <col min="11780" max="11780" width="0.42578125" style="67" hidden="1" customWidth="1"/>
    <col min="11781" max="11781" width="4.140625" style="67" hidden="1" customWidth="1"/>
    <col min="11782" max="11782" width="0.42578125" style="67" hidden="1" customWidth="1"/>
    <col min="11783" max="11783" width="4" style="67" hidden="1" customWidth="1"/>
    <col min="11784" max="11784" width="0.42578125" style="67" hidden="1" customWidth="1"/>
    <col min="11785" max="11785" width="4" style="67" hidden="1" customWidth="1"/>
    <col min="11786" max="11786" width="0.42578125" style="67" hidden="1" customWidth="1"/>
    <col min="11787" max="11787" width="4" style="67" hidden="1" customWidth="1"/>
    <col min="11788" max="11788" width="1.7109375" style="67" hidden="1" customWidth="1"/>
    <col min="11789" max="11789" width="4" style="67" hidden="1" customWidth="1"/>
    <col min="11790" max="11790" width="0.42578125" style="67" hidden="1" customWidth="1"/>
    <col min="11791" max="11791" width="4.140625" style="67" hidden="1" customWidth="1"/>
    <col min="11792" max="11792" width="0.42578125" style="67" hidden="1" customWidth="1"/>
    <col min="11793" max="11793" width="1.7109375" style="67" hidden="1" customWidth="1"/>
    <col min="11794" max="11794" width="3" style="67" hidden="1" customWidth="1"/>
    <col min="11795" max="11795" width="1.7109375" style="67" hidden="1" customWidth="1"/>
    <col min="11796" max="11796" width="0.42578125" style="67" hidden="1" customWidth="1"/>
    <col min="11797" max="11797" width="4" style="67" hidden="1" customWidth="1"/>
    <col min="11798" max="11798" width="0.42578125" style="67" hidden="1" customWidth="1"/>
    <col min="11799" max="11799" width="4" style="67" hidden="1" customWidth="1"/>
    <col min="11800" max="11800" width="0.42578125" style="67" hidden="1" customWidth="1"/>
    <col min="11801" max="11801" width="1.28515625" style="67" hidden="1" customWidth="1"/>
    <col min="11802" max="11802" width="3.140625" style="67" hidden="1" customWidth="1"/>
    <col min="11803" max="11803" width="0.42578125" style="67" hidden="1" customWidth="1"/>
    <col min="11804" max="11804" width="0.85546875" style="67" hidden="1" customWidth="1"/>
    <col min="11805" max="11805" width="0.42578125" style="67" hidden="1" customWidth="1"/>
    <col min="11806" max="11806" width="2.85546875" style="67" hidden="1" customWidth="1"/>
    <col min="11807" max="11807" width="0.42578125" style="67" hidden="1" customWidth="1"/>
    <col min="11808" max="11808" width="0.85546875" style="67" hidden="1" customWidth="1"/>
    <col min="11809" max="11809" width="3.85546875" style="67" hidden="1" customWidth="1"/>
    <col min="11810" max="11810" width="1.140625" style="67" hidden="1" customWidth="1"/>
    <col min="11811" max="11812" width="6.28515625" style="67" hidden="1" customWidth="1"/>
    <col min="11813" max="11813" width="7.140625" style="67" hidden="1" customWidth="1"/>
    <col min="11814" max="11814" width="6.7109375" style="67" hidden="1" customWidth="1"/>
    <col min="11815" max="11815" width="12.140625" style="67" hidden="1" customWidth="1"/>
    <col min="11816" max="11816" width="6.28515625" style="67" hidden="1" customWidth="1"/>
    <col min="11817" max="11817" width="9.140625" style="67" hidden="1" customWidth="1"/>
    <col min="11818" max="11818" width="7.28515625" style="67" hidden="1" customWidth="1"/>
    <col min="11819" max="11819" width="9.140625" style="67" hidden="1" customWidth="1"/>
    <col min="11820" max="11820" width="7.28515625" style="67" hidden="1" customWidth="1"/>
    <col min="11821" max="11821" width="7" style="67" hidden="1" customWidth="1"/>
    <col min="11822" max="11822" width="7.42578125" style="67" hidden="1" customWidth="1"/>
    <col min="11823" max="11823" width="12.28515625" style="67" hidden="1" customWidth="1"/>
    <col min="11824" max="11824" width="6.28515625" style="67" hidden="1" customWidth="1"/>
    <col min="11825" max="11825" width="13.42578125" style="67" hidden="1" customWidth="1"/>
    <col min="11826" max="11833" width="6.28515625" style="67" hidden="1" customWidth="1"/>
    <col min="11834" max="12032" width="6.28515625" style="67" hidden="1"/>
    <col min="12033" max="12033" width="5" style="67" hidden="1" customWidth="1"/>
    <col min="12034" max="12034" width="11.7109375" style="67" hidden="1" customWidth="1"/>
    <col min="12035" max="12035" width="4" style="67" hidden="1" customWidth="1"/>
    <col min="12036" max="12036" width="0.42578125" style="67" hidden="1" customWidth="1"/>
    <col min="12037" max="12037" width="4.140625" style="67" hidden="1" customWidth="1"/>
    <col min="12038" max="12038" width="0.42578125" style="67" hidden="1" customWidth="1"/>
    <col min="12039" max="12039" width="4" style="67" hidden="1" customWidth="1"/>
    <col min="12040" max="12040" width="0.42578125" style="67" hidden="1" customWidth="1"/>
    <col min="12041" max="12041" width="4" style="67" hidden="1" customWidth="1"/>
    <col min="12042" max="12042" width="0.42578125" style="67" hidden="1" customWidth="1"/>
    <col min="12043" max="12043" width="4" style="67" hidden="1" customWidth="1"/>
    <col min="12044" max="12044" width="1.7109375" style="67" hidden="1" customWidth="1"/>
    <col min="12045" max="12045" width="4" style="67" hidden="1" customWidth="1"/>
    <col min="12046" max="12046" width="0.42578125" style="67" hidden="1" customWidth="1"/>
    <col min="12047" max="12047" width="4.140625" style="67" hidden="1" customWidth="1"/>
    <col min="12048" max="12048" width="0.42578125" style="67" hidden="1" customWidth="1"/>
    <col min="12049" max="12049" width="1.7109375" style="67" hidden="1" customWidth="1"/>
    <col min="12050" max="12050" width="3" style="67" hidden="1" customWidth="1"/>
    <col min="12051" max="12051" width="1.7109375" style="67" hidden="1" customWidth="1"/>
    <col min="12052" max="12052" width="0.42578125" style="67" hidden="1" customWidth="1"/>
    <col min="12053" max="12053" width="4" style="67" hidden="1" customWidth="1"/>
    <col min="12054" max="12054" width="0.42578125" style="67" hidden="1" customWidth="1"/>
    <col min="12055" max="12055" width="4" style="67" hidden="1" customWidth="1"/>
    <col min="12056" max="12056" width="0.42578125" style="67" hidden="1" customWidth="1"/>
    <col min="12057" max="12057" width="1.28515625" style="67" hidden="1" customWidth="1"/>
    <col min="12058" max="12058" width="3.140625" style="67" hidden="1" customWidth="1"/>
    <col min="12059" max="12059" width="0.42578125" style="67" hidden="1" customWidth="1"/>
    <col min="12060" max="12060" width="0.85546875" style="67" hidden="1" customWidth="1"/>
    <col min="12061" max="12061" width="0.42578125" style="67" hidden="1" customWidth="1"/>
    <col min="12062" max="12062" width="2.85546875" style="67" hidden="1" customWidth="1"/>
    <col min="12063" max="12063" width="0.42578125" style="67" hidden="1" customWidth="1"/>
    <col min="12064" max="12064" width="0.85546875" style="67" hidden="1" customWidth="1"/>
    <col min="12065" max="12065" width="3.85546875" style="67" hidden="1" customWidth="1"/>
    <col min="12066" max="12066" width="1.140625" style="67" hidden="1" customWidth="1"/>
    <col min="12067" max="12068" width="6.28515625" style="67" hidden="1" customWidth="1"/>
    <col min="12069" max="12069" width="7.140625" style="67" hidden="1" customWidth="1"/>
    <col min="12070" max="12070" width="6.7109375" style="67" hidden="1" customWidth="1"/>
    <col min="12071" max="12071" width="12.140625" style="67" hidden="1" customWidth="1"/>
    <col min="12072" max="12072" width="6.28515625" style="67" hidden="1" customWidth="1"/>
    <col min="12073" max="12073" width="9.140625" style="67" hidden="1" customWidth="1"/>
    <col min="12074" max="12074" width="7.28515625" style="67" hidden="1" customWidth="1"/>
    <col min="12075" max="12075" width="9.140625" style="67" hidden="1" customWidth="1"/>
    <col min="12076" max="12076" width="7.28515625" style="67" hidden="1" customWidth="1"/>
    <col min="12077" max="12077" width="7" style="67" hidden="1" customWidth="1"/>
    <col min="12078" max="12078" width="7.42578125" style="67" hidden="1" customWidth="1"/>
    <col min="12079" max="12079" width="12.28515625" style="67" hidden="1" customWidth="1"/>
    <col min="12080" max="12080" width="6.28515625" style="67" hidden="1" customWidth="1"/>
    <col min="12081" max="12081" width="13.42578125" style="67" hidden="1" customWidth="1"/>
    <col min="12082" max="12089" width="6.28515625" style="67" hidden="1" customWidth="1"/>
    <col min="12090" max="12288" width="6.28515625" style="67" hidden="1"/>
    <col min="12289" max="12289" width="5" style="67" hidden="1" customWidth="1"/>
    <col min="12290" max="12290" width="11.7109375" style="67" hidden="1" customWidth="1"/>
    <col min="12291" max="12291" width="4" style="67" hidden="1" customWidth="1"/>
    <col min="12292" max="12292" width="0.42578125" style="67" hidden="1" customWidth="1"/>
    <col min="12293" max="12293" width="4.140625" style="67" hidden="1" customWidth="1"/>
    <col min="12294" max="12294" width="0.42578125" style="67" hidden="1" customWidth="1"/>
    <col min="12295" max="12295" width="4" style="67" hidden="1" customWidth="1"/>
    <col min="12296" max="12296" width="0.42578125" style="67" hidden="1" customWidth="1"/>
    <col min="12297" max="12297" width="4" style="67" hidden="1" customWidth="1"/>
    <col min="12298" max="12298" width="0.42578125" style="67" hidden="1" customWidth="1"/>
    <col min="12299" max="12299" width="4" style="67" hidden="1" customWidth="1"/>
    <col min="12300" max="12300" width="1.7109375" style="67" hidden="1" customWidth="1"/>
    <col min="12301" max="12301" width="4" style="67" hidden="1" customWidth="1"/>
    <col min="12302" max="12302" width="0.42578125" style="67" hidden="1" customWidth="1"/>
    <col min="12303" max="12303" width="4.140625" style="67" hidden="1" customWidth="1"/>
    <col min="12304" max="12304" width="0.42578125" style="67" hidden="1" customWidth="1"/>
    <col min="12305" max="12305" width="1.7109375" style="67" hidden="1" customWidth="1"/>
    <col min="12306" max="12306" width="3" style="67" hidden="1" customWidth="1"/>
    <col min="12307" max="12307" width="1.7109375" style="67" hidden="1" customWidth="1"/>
    <col min="12308" max="12308" width="0.42578125" style="67" hidden="1" customWidth="1"/>
    <col min="12309" max="12309" width="4" style="67" hidden="1" customWidth="1"/>
    <col min="12310" max="12310" width="0.42578125" style="67" hidden="1" customWidth="1"/>
    <col min="12311" max="12311" width="4" style="67" hidden="1" customWidth="1"/>
    <col min="12312" max="12312" width="0.42578125" style="67" hidden="1" customWidth="1"/>
    <col min="12313" max="12313" width="1.28515625" style="67" hidden="1" customWidth="1"/>
    <col min="12314" max="12314" width="3.140625" style="67" hidden="1" customWidth="1"/>
    <col min="12315" max="12315" width="0.42578125" style="67" hidden="1" customWidth="1"/>
    <col min="12316" max="12316" width="0.85546875" style="67" hidden="1" customWidth="1"/>
    <col min="12317" max="12317" width="0.42578125" style="67" hidden="1" customWidth="1"/>
    <col min="12318" max="12318" width="2.85546875" style="67" hidden="1" customWidth="1"/>
    <col min="12319" max="12319" width="0.42578125" style="67" hidden="1" customWidth="1"/>
    <col min="12320" max="12320" width="0.85546875" style="67" hidden="1" customWidth="1"/>
    <col min="12321" max="12321" width="3.85546875" style="67" hidden="1" customWidth="1"/>
    <col min="12322" max="12322" width="1.140625" style="67" hidden="1" customWidth="1"/>
    <col min="12323" max="12324" width="6.28515625" style="67" hidden="1" customWidth="1"/>
    <col min="12325" max="12325" width="7.140625" style="67" hidden="1" customWidth="1"/>
    <col min="12326" max="12326" width="6.7109375" style="67" hidden="1" customWidth="1"/>
    <col min="12327" max="12327" width="12.140625" style="67" hidden="1" customWidth="1"/>
    <col min="12328" max="12328" width="6.28515625" style="67" hidden="1" customWidth="1"/>
    <col min="12329" max="12329" width="9.140625" style="67" hidden="1" customWidth="1"/>
    <col min="12330" max="12330" width="7.28515625" style="67" hidden="1" customWidth="1"/>
    <col min="12331" max="12331" width="9.140625" style="67" hidden="1" customWidth="1"/>
    <col min="12332" max="12332" width="7.28515625" style="67" hidden="1" customWidth="1"/>
    <col min="12333" max="12333" width="7" style="67" hidden="1" customWidth="1"/>
    <col min="12334" max="12334" width="7.42578125" style="67" hidden="1" customWidth="1"/>
    <col min="12335" max="12335" width="12.28515625" style="67" hidden="1" customWidth="1"/>
    <col min="12336" max="12336" width="6.28515625" style="67" hidden="1" customWidth="1"/>
    <col min="12337" max="12337" width="13.42578125" style="67" hidden="1" customWidth="1"/>
    <col min="12338" max="12345" width="6.28515625" style="67" hidden="1" customWidth="1"/>
    <col min="12346" max="12544" width="6.28515625" style="67" hidden="1"/>
    <col min="12545" max="12545" width="5" style="67" hidden="1" customWidth="1"/>
    <col min="12546" max="12546" width="11.7109375" style="67" hidden="1" customWidth="1"/>
    <col min="12547" max="12547" width="4" style="67" hidden="1" customWidth="1"/>
    <col min="12548" max="12548" width="0.42578125" style="67" hidden="1" customWidth="1"/>
    <col min="12549" max="12549" width="4.140625" style="67" hidden="1" customWidth="1"/>
    <col min="12550" max="12550" width="0.42578125" style="67" hidden="1" customWidth="1"/>
    <col min="12551" max="12551" width="4" style="67" hidden="1" customWidth="1"/>
    <col min="12552" max="12552" width="0.42578125" style="67" hidden="1" customWidth="1"/>
    <col min="12553" max="12553" width="4" style="67" hidden="1" customWidth="1"/>
    <col min="12554" max="12554" width="0.42578125" style="67" hidden="1" customWidth="1"/>
    <col min="12555" max="12555" width="4" style="67" hidden="1" customWidth="1"/>
    <col min="12556" max="12556" width="1.7109375" style="67" hidden="1" customWidth="1"/>
    <col min="12557" max="12557" width="4" style="67" hidden="1" customWidth="1"/>
    <col min="12558" max="12558" width="0.42578125" style="67" hidden="1" customWidth="1"/>
    <col min="12559" max="12559" width="4.140625" style="67" hidden="1" customWidth="1"/>
    <col min="12560" max="12560" width="0.42578125" style="67" hidden="1" customWidth="1"/>
    <col min="12561" max="12561" width="1.7109375" style="67" hidden="1" customWidth="1"/>
    <col min="12562" max="12562" width="3" style="67" hidden="1" customWidth="1"/>
    <col min="12563" max="12563" width="1.7109375" style="67" hidden="1" customWidth="1"/>
    <col min="12564" max="12564" width="0.42578125" style="67" hidden="1" customWidth="1"/>
    <col min="12565" max="12565" width="4" style="67" hidden="1" customWidth="1"/>
    <col min="12566" max="12566" width="0.42578125" style="67" hidden="1" customWidth="1"/>
    <col min="12567" max="12567" width="4" style="67" hidden="1" customWidth="1"/>
    <col min="12568" max="12568" width="0.42578125" style="67" hidden="1" customWidth="1"/>
    <col min="12569" max="12569" width="1.28515625" style="67" hidden="1" customWidth="1"/>
    <col min="12570" max="12570" width="3.140625" style="67" hidden="1" customWidth="1"/>
    <col min="12571" max="12571" width="0.42578125" style="67" hidden="1" customWidth="1"/>
    <col min="12572" max="12572" width="0.85546875" style="67" hidden="1" customWidth="1"/>
    <col min="12573" max="12573" width="0.42578125" style="67" hidden="1" customWidth="1"/>
    <col min="12574" max="12574" width="2.85546875" style="67" hidden="1" customWidth="1"/>
    <col min="12575" max="12575" width="0.42578125" style="67" hidden="1" customWidth="1"/>
    <col min="12576" max="12576" width="0.85546875" style="67" hidden="1" customWidth="1"/>
    <col min="12577" max="12577" width="3.85546875" style="67" hidden="1" customWidth="1"/>
    <col min="12578" max="12578" width="1.140625" style="67" hidden="1" customWidth="1"/>
    <col min="12579" max="12580" width="6.28515625" style="67" hidden="1" customWidth="1"/>
    <col min="12581" max="12581" width="7.140625" style="67" hidden="1" customWidth="1"/>
    <col min="12582" max="12582" width="6.7109375" style="67" hidden="1" customWidth="1"/>
    <col min="12583" max="12583" width="12.140625" style="67" hidden="1" customWidth="1"/>
    <col min="12584" max="12584" width="6.28515625" style="67" hidden="1" customWidth="1"/>
    <col min="12585" max="12585" width="9.140625" style="67" hidden="1" customWidth="1"/>
    <col min="12586" max="12586" width="7.28515625" style="67" hidden="1" customWidth="1"/>
    <col min="12587" max="12587" width="9.140625" style="67" hidden="1" customWidth="1"/>
    <col min="12588" max="12588" width="7.28515625" style="67" hidden="1" customWidth="1"/>
    <col min="12589" max="12589" width="7" style="67" hidden="1" customWidth="1"/>
    <col min="12590" max="12590" width="7.42578125" style="67" hidden="1" customWidth="1"/>
    <col min="12591" max="12591" width="12.28515625" style="67" hidden="1" customWidth="1"/>
    <col min="12592" max="12592" width="6.28515625" style="67" hidden="1" customWidth="1"/>
    <col min="12593" max="12593" width="13.42578125" style="67" hidden="1" customWidth="1"/>
    <col min="12594" max="12601" width="6.28515625" style="67" hidden="1" customWidth="1"/>
    <col min="12602" max="12800" width="6.28515625" style="67" hidden="1"/>
    <col min="12801" max="12801" width="5" style="67" hidden="1" customWidth="1"/>
    <col min="12802" max="12802" width="11.7109375" style="67" hidden="1" customWidth="1"/>
    <col min="12803" max="12803" width="4" style="67" hidden="1" customWidth="1"/>
    <col min="12804" max="12804" width="0.42578125" style="67" hidden="1" customWidth="1"/>
    <col min="12805" max="12805" width="4.140625" style="67" hidden="1" customWidth="1"/>
    <col min="12806" max="12806" width="0.42578125" style="67" hidden="1" customWidth="1"/>
    <col min="12807" max="12807" width="4" style="67" hidden="1" customWidth="1"/>
    <col min="12808" max="12808" width="0.42578125" style="67" hidden="1" customWidth="1"/>
    <col min="12809" max="12809" width="4" style="67" hidden="1" customWidth="1"/>
    <col min="12810" max="12810" width="0.42578125" style="67" hidden="1" customWidth="1"/>
    <col min="12811" max="12811" width="4" style="67" hidden="1" customWidth="1"/>
    <col min="12812" max="12812" width="1.7109375" style="67" hidden="1" customWidth="1"/>
    <col min="12813" max="12813" width="4" style="67" hidden="1" customWidth="1"/>
    <col min="12814" max="12814" width="0.42578125" style="67" hidden="1" customWidth="1"/>
    <col min="12815" max="12815" width="4.140625" style="67" hidden="1" customWidth="1"/>
    <col min="12816" max="12816" width="0.42578125" style="67" hidden="1" customWidth="1"/>
    <col min="12817" max="12817" width="1.7109375" style="67" hidden="1" customWidth="1"/>
    <col min="12818" max="12818" width="3" style="67" hidden="1" customWidth="1"/>
    <col min="12819" max="12819" width="1.7109375" style="67" hidden="1" customWidth="1"/>
    <col min="12820" max="12820" width="0.42578125" style="67" hidden="1" customWidth="1"/>
    <col min="12821" max="12821" width="4" style="67" hidden="1" customWidth="1"/>
    <col min="12822" max="12822" width="0.42578125" style="67" hidden="1" customWidth="1"/>
    <col min="12823" max="12823" width="4" style="67" hidden="1" customWidth="1"/>
    <col min="12824" max="12824" width="0.42578125" style="67" hidden="1" customWidth="1"/>
    <col min="12825" max="12825" width="1.28515625" style="67" hidden="1" customWidth="1"/>
    <col min="12826" max="12826" width="3.140625" style="67" hidden="1" customWidth="1"/>
    <col min="12827" max="12827" width="0.42578125" style="67" hidden="1" customWidth="1"/>
    <col min="12828" max="12828" width="0.85546875" style="67" hidden="1" customWidth="1"/>
    <col min="12829" max="12829" width="0.42578125" style="67" hidden="1" customWidth="1"/>
    <col min="12830" max="12830" width="2.85546875" style="67" hidden="1" customWidth="1"/>
    <col min="12831" max="12831" width="0.42578125" style="67" hidden="1" customWidth="1"/>
    <col min="12832" max="12832" width="0.85546875" style="67" hidden="1" customWidth="1"/>
    <col min="12833" max="12833" width="3.85546875" style="67" hidden="1" customWidth="1"/>
    <col min="12834" max="12834" width="1.140625" style="67" hidden="1" customWidth="1"/>
    <col min="12835" max="12836" width="6.28515625" style="67" hidden="1" customWidth="1"/>
    <col min="12837" max="12837" width="7.140625" style="67" hidden="1" customWidth="1"/>
    <col min="12838" max="12838" width="6.7109375" style="67" hidden="1" customWidth="1"/>
    <col min="12839" max="12839" width="12.140625" style="67" hidden="1" customWidth="1"/>
    <col min="12840" max="12840" width="6.28515625" style="67" hidden="1" customWidth="1"/>
    <col min="12841" max="12841" width="9.140625" style="67" hidden="1" customWidth="1"/>
    <col min="12842" max="12842" width="7.28515625" style="67" hidden="1" customWidth="1"/>
    <col min="12843" max="12843" width="9.140625" style="67" hidden="1" customWidth="1"/>
    <col min="12844" max="12844" width="7.28515625" style="67" hidden="1" customWidth="1"/>
    <col min="12845" max="12845" width="7" style="67" hidden="1" customWidth="1"/>
    <col min="12846" max="12846" width="7.42578125" style="67" hidden="1" customWidth="1"/>
    <col min="12847" max="12847" width="12.28515625" style="67" hidden="1" customWidth="1"/>
    <col min="12848" max="12848" width="6.28515625" style="67" hidden="1" customWidth="1"/>
    <col min="12849" max="12849" width="13.42578125" style="67" hidden="1" customWidth="1"/>
    <col min="12850" max="12857" width="6.28515625" style="67" hidden="1" customWidth="1"/>
    <col min="12858" max="13056" width="6.28515625" style="67" hidden="1"/>
    <col min="13057" max="13057" width="5" style="67" hidden="1" customWidth="1"/>
    <col min="13058" max="13058" width="11.7109375" style="67" hidden="1" customWidth="1"/>
    <col min="13059" max="13059" width="4" style="67" hidden="1" customWidth="1"/>
    <col min="13060" max="13060" width="0.42578125" style="67" hidden="1" customWidth="1"/>
    <col min="13061" max="13061" width="4.140625" style="67" hidden="1" customWidth="1"/>
    <col min="13062" max="13062" width="0.42578125" style="67" hidden="1" customWidth="1"/>
    <col min="13063" max="13063" width="4" style="67" hidden="1" customWidth="1"/>
    <col min="13064" max="13064" width="0.42578125" style="67" hidden="1" customWidth="1"/>
    <col min="13065" max="13065" width="4" style="67" hidden="1" customWidth="1"/>
    <col min="13066" max="13066" width="0.42578125" style="67" hidden="1" customWidth="1"/>
    <col min="13067" max="13067" width="4" style="67" hidden="1" customWidth="1"/>
    <col min="13068" max="13068" width="1.7109375" style="67" hidden="1" customWidth="1"/>
    <col min="13069" max="13069" width="4" style="67" hidden="1" customWidth="1"/>
    <col min="13070" max="13070" width="0.42578125" style="67" hidden="1" customWidth="1"/>
    <col min="13071" max="13071" width="4.140625" style="67" hidden="1" customWidth="1"/>
    <col min="13072" max="13072" width="0.42578125" style="67" hidden="1" customWidth="1"/>
    <col min="13073" max="13073" width="1.7109375" style="67" hidden="1" customWidth="1"/>
    <col min="13074" max="13074" width="3" style="67" hidden="1" customWidth="1"/>
    <col min="13075" max="13075" width="1.7109375" style="67" hidden="1" customWidth="1"/>
    <col min="13076" max="13076" width="0.42578125" style="67" hidden="1" customWidth="1"/>
    <col min="13077" max="13077" width="4" style="67" hidden="1" customWidth="1"/>
    <col min="13078" max="13078" width="0.42578125" style="67" hidden="1" customWidth="1"/>
    <col min="13079" max="13079" width="4" style="67" hidden="1" customWidth="1"/>
    <col min="13080" max="13080" width="0.42578125" style="67" hidden="1" customWidth="1"/>
    <col min="13081" max="13081" width="1.28515625" style="67" hidden="1" customWidth="1"/>
    <col min="13082" max="13082" width="3.140625" style="67" hidden="1" customWidth="1"/>
    <col min="13083" max="13083" width="0.42578125" style="67" hidden="1" customWidth="1"/>
    <col min="13084" max="13084" width="0.85546875" style="67" hidden="1" customWidth="1"/>
    <col min="13085" max="13085" width="0.42578125" style="67" hidden="1" customWidth="1"/>
    <col min="13086" max="13086" width="2.85546875" style="67" hidden="1" customWidth="1"/>
    <col min="13087" max="13087" width="0.42578125" style="67" hidden="1" customWidth="1"/>
    <col min="13088" max="13088" width="0.85546875" style="67" hidden="1" customWidth="1"/>
    <col min="13089" max="13089" width="3.85546875" style="67" hidden="1" customWidth="1"/>
    <col min="13090" max="13090" width="1.140625" style="67" hidden="1" customWidth="1"/>
    <col min="13091" max="13092" width="6.28515625" style="67" hidden="1" customWidth="1"/>
    <col min="13093" max="13093" width="7.140625" style="67" hidden="1" customWidth="1"/>
    <col min="13094" max="13094" width="6.7109375" style="67" hidden="1" customWidth="1"/>
    <col min="13095" max="13095" width="12.140625" style="67" hidden="1" customWidth="1"/>
    <col min="13096" max="13096" width="6.28515625" style="67" hidden="1" customWidth="1"/>
    <col min="13097" max="13097" width="9.140625" style="67" hidden="1" customWidth="1"/>
    <col min="13098" max="13098" width="7.28515625" style="67" hidden="1" customWidth="1"/>
    <col min="13099" max="13099" width="9.140625" style="67" hidden="1" customWidth="1"/>
    <col min="13100" max="13100" width="7.28515625" style="67" hidden="1" customWidth="1"/>
    <col min="13101" max="13101" width="7" style="67" hidden="1" customWidth="1"/>
    <col min="13102" max="13102" width="7.42578125" style="67" hidden="1" customWidth="1"/>
    <col min="13103" max="13103" width="12.28515625" style="67" hidden="1" customWidth="1"/>
    <col min="13104" max="13104" width="6.28515625" style="67" hidden="1" customWidth="1"/>
    <col min="13105" max="13105" width="13.42578125" style="67" hidden="1" customWidth="1"/>
    <col min="13106" max="13113" width="6.28515625" style="67" hidden="1" customWidth="1"/>
    <col min="13114" max="13312" width="6.28515625" style="67" hidden="1"/>
    <col min="13313" max="13313" width="5" style="67" hidden="1" customWidth="1"/>
    <col min="13314" max="13314" width="11.7109375" style="67" hidden="1" customWidth="1"/>
    <col min="13315" max="13315" width="4" style="67" hidden="1" customWidth="1"/>
    <col min="13316" max="13316" width="0.42578125" style="67" hidden="1" customWidth="1"/>
    <col min="13317" max="13317" width="4.140625" style="67" hidden="1" customWidth="1"/>
    <col min="13318" max="13318" width="0.42578125" style="67" hidden="1" customWidth="1"/>
    <col min="13319" max="13319" width="4" style="67" hidden="1" customWidth="1"/>
    <col min="13320" max="13320" width="0.42578125" style="67" hidden="1" customWidth="1"/>
    <col min="13321" max="13321" width="4" style="67" hidden="1" customWidth="1"/>
    <col min="13322" max="13322" width="0.42578125" style="67" hidden="1" customWidth="1"/>
    <col min="13323" max="13323" width="4" style="67" hidden="1" customWidth="1"/>
    <col min="13324" max="13324" width="1.7109375" style="67" hidden="1" customWidth="1"/>
    <col min="13325" max="13325" width="4" style="67" hidden="1" customWidth="1"/>
    <col min="13326" max="13326" width="0.42578125" style="67" hidden="1" customWidth="1"/>
    <col min="13327" max="13327" width="4.140625" style="67" hidden="1" customWidth="1"/>
    <col min="13328" max="13328" width="0.42578125" style="67" hidden="1" customWidth="1"/>
    <col min="13329" max="13329" width="1.7109375" style="67" hidden="1" customWidth="1"/>
    <col min="13330" max="13330" width="3" style="67" hidden="1" customWidth="1"/>
    <col min="13331" max="13331" width="1.7109375" style="67" hidden="1" customWidth="1"/>
    <col min="13332" max="13332" width="0.42578125" style="67" hidden="1" customWidth="1"/>
    <col min="13333" max="13333" width="4" style="67" hidden="1" customWidth="1"/>
    <col min="13334" max="13334" width="0.42578125" style="67" hidden="1" customWidth="1"/>
    <col min="13335" max="13335" width="4" style="67" hidden="1" customWidth="1"/>
    <col min="13336" max="13336" width="0.42578125" style="67" hidden="1" customWidth="1"/>
    <col min="13337" max="13337" width="1.28515625" style="67" hidden="1" customWidth="1"/>
    <col min="13338" max="13338" width="3.140625" style="67" hidden="1" customWidth="1"/>
    <col min="13339" max="13339" width="0.42578125" style="67" hidden="1" customWidth="1"/>
    <col min="13340" max="13340" width="0.85546875" style="67" hidden="1" customWidth="1"/>
    <col min="13341" max="13341" width="0.42578125" style="67" hidden="1" customWidth="1"/>
    <col min="13342" max="13342" width="2.85546875" style="67" hidden="1" customWidth="1"/>
    <col min="13343" max="13343" width="0.42578125" style="67" hidden="1" customWidth="1"/>
    <col min="13344" max="13344" width="0.85546875" style="67" hidden="1" customWidth="1"/>
    <col min="13345" max="13345" width="3.85546875" style="67" hidden="1" customWidth="1"/>
    <col min="13346" max="13346" width="1.140625" style="67" hidden="1" customWidth="1"/>
    <col min="13347" max="13348" width="6.28515625" style="67" hidden="1" customWidth="1"/>
    <col min="13349" max="13349" width="7.140625" style="67" hidden="1" customWidth="1"/>
    <col min="13350" max="13350" width="6.7109375" style="67" hidden="1" customWidth="1"/>
    <col min="13351" max="13351" width="12.140625" style="67" hidden="1" customWidth="1"/>
    <col min="13352" max="13352" width="6.28515625" style="67" hidden="1" customWidth="1"/>
    <col min="13353" max="13353" width="9.140625" style="67" hidden="1" customWidth="1"/>
    <col min="13354" max="13354" width="7.28515625" style="67" hidden="1" customWidth="1"/>
    <col min="13355" max="13355" width="9.140625" style="67" hidden="1" customWidth="1"/>
    <col min="13356" max="13356" width="7.28515625" style="67" hidden="1" customWidth="1"/>
    <col min="13357" max="13357" width="7" style="67" hidden="1" customWidth="1"/>
    <col min="13358" max="13358" width="7.42578125" style="67" hidden="1" customWidth="1"/>
    <col min="13359" max="13359" width="12.28515625" style="67" hidden="1" customWidth="1"/>
    <col min="13360" max="13360" width="6.28515625" style="67" hidden="1" customWidth="1"/>
    <col min="13361" max="13361" width="13.42578125" style="67" hidden="1" customWidth="1"/>
    <col min="13362" max="13369" width="6.28515625" style="67" hidden="1" customWidth="1"/>
    <col min="13370" max="13568" width="6.28515625" style="67" hidden="1"/>
    <col min="13569" max="13569" width="5" style="67" hidden="1" customWidth="1"/>
    <col min="13570" max="13570" width="11.7109375" style="67" hidden="1" customWidth="1"/>
    <col min="13571" max="13571" width="4" style="67" hidden="1" customWidth="1"/>
    <col min="13572" max="13572" width="0.42578125" style="67" hidden="1" customWidth="1"/>
    <col min="13573" max="13573" width="4.140625" style="67" hidden="1" customWidth="1"/>
    <col min="13574" max="13574" width="0.42578125" style="67" hidden="1" customWidth="1"/>
    <col min="13575" max="13575" width="4" style="67" hidden="1" customWidth="1"/>
    <col min="13576" max="13576" width="0.42578125" style="67" hidden="1" customWidth="1"/>
    <col min="13577" max="13577" width="4" style="67" hidden="1" customWidth="1"/>
    <col min="13578" max="13578" width="0.42578125" style="67" hidden="1" customWidth="1"/>
    <col min="13579" max="13579" width="4" style="67" hidden="1" customWidth="1"/>
    <col min="13580" max="13580" width="1.7109375" style="67" hidden="1" customWidth="1"/>
    <col min="13581" max="13581" width="4" style="67" hidden="1" customWidth="1"/>
    <col min="13582" max="13582" width="0.42578125" style="67" hidden="1" customWidth="1"/>
    <col min="13583" max="13583" width="4.140625" style="67" hidden="1" customWidth="1"/>
    <col min="13584" max="13584" width="0.42578125" style="67" hidden="1" customWidth="1"/>
    <col min="13585" max="13585" width="1.7109375" style="67" hidden="1" customWidth="1"/>
    <col min="13586" max="13586" width="3" style="67" hidden="1" customWidth="1"/>
    <col min="13587" max="13587" width="1.7109375" style="67" hidden="1" customWidth="1"/>
    <col min="13588" max="13588" width="0.42578125" style="67" hidden="1" customWidth="1"/>
    <col min="13589" max="13589" width="4" style="67" hidden="1" customWidth="1"/>
    <col min="13590" max="13590" width="0.42578125" style="67" hidden="1" customWidth="1"/>
    <col min="13591" max="13591" width="4" style="67" hidden="1" customWidth="1"/>
    <col min="13592" max="13592" width="0.42578125" style="67" hidden="1" customWidth="1"/>
    <col min="13593" max="13593" width="1.28515625" style="67" hidden="1" customWidth="1"/>
    <col min="13594" max="13594" width="3.140625" style="67" hidden="1" customWidth="1"/>
    <col min="13595" max="13595" width="0.42578125" style="67" hidden="1" customWidth="1"/>
    <col min="13596" max="13596" width="0.85546875" style="67" hidden="1" customWidth="1"/>
    <col min="13597" max="13597" width="0.42578125" style="67" hidden="1" customWidth="1"/>
    <col min="13598" max="13598" width="2.85546875" style="67" hidden="1" customWidth="1"/>
    <col min="13599" max="13599" width="0.42578125" style="67" hidden="1" customWidth="1"/>
    <col min="13600" max="13600" width="0.85546875" style="67" hidden="1" customWidth="1"/>
    <col min="13601" max="13601" width="3.85546875" style="67" hidden="1" customWidth="1"/>
    <col min="13602" max="13602" width="1.140625" style="67" hidden="1" customWidth="1"/>
    <col min="13603" max="13604" width="6.28515625" style="67" hidden="1" customWidth="1"/>
    <col min="13605" max="13605" width="7.140625" style="67" hidden="1" customWidth="1"/>
    <col min="13606" max="13606" width="6.7109375" style="67" hidden="1" customWidth="1"/>
    <col min="13607" max="13607" width="12.140625" style="67" hidden="1" customWidth="1"/>
    <col min="13608" max="13608" width="6.28515625" style="67" hidden="1" customWidth="1"/>
    <col min="13609" max="13609" width="9.140625" style="67" hidden="1" customWidth="1"/>
    <col min="13610" max="13610" width="7.28515625" style="67" hidden="1" customWidth="1"/>
    <col min="13611" max="13611" width="9.140625" style="67" hidden="1" customWidth="1"/>
    <col min="13612" max="13612" width="7.28515625" style="67" hidden="1" customWidth="1"/>
    <col min="13613" max="13613" width="7" style="67" hidden="1" customWidth="1"/>
    <col min="13614" max="13614" width="7.42578125" style="67" hidden="1" customWidth="1"/>
    <col min="13615" max="13615" width="12.28515625" style="67" hidden="1" customWidth="1"/>
    <col min="13616" max="13616" width="6.28515625" style="67" hidden="1" customWidth="1"/>
    <col min="13617" max="13617" width="13.42578125" style="67" hidden="1" customWidth="1"/>
    <col min="13618" max="13625" width="6.28515625" style="67" hidden="1" customWidth="1"/>
    <col min="13626" max="13824" width="6.28515625" style="67" hidden="1"/>
    <col min="13825" max="13825" width="5" style="67" hidden="1" customWidth="1"/>
    <col min="13826" max="13826" width="11.7109375" style="67" hidden="1" customWidth="1"/>
    <col min="13827" max="13827" width="4" style="67" hidden="1" customWidth="1"/>
    <col min="13828" max="13828" width="0.42578125" style="67" hidden="1" customWidth="1"/>
    <col min="13829" max="13829" width="4.140625" style="67" hidden="1" customWidth="1"/>
    <col min="13830" max="13830" width="0.42578125" style="67" hidden="1" customWidth="1"/>
    <col min="13831" max="13831" width="4" style="67" hidden="1" customWidth="1"/>
    <col min="13832" max="13832" width="0.42578125" style="67" hidden="1" customWidth="1"/>
    <col min="13833" max="13833" width="4" style="67" hidden="1" customWidth="1"/>
    <col min="13834" max="13834" width="0.42578125" style="67" hidden="1" customWidth="1"/>
    <col min="13835" max="13835" width="4" style="67" hidden="1" customWidth="1"/>
    <col min="13836" max="13836" width="1.7109375" style="67" hidden="1" customWidth="1"/>
    <col min="13837" max="13837" width="4" style="67" hidden="1" customWidth="1"/>
    <col min="13838" max="13838" width="0.42578125" style="67" hidden="1" customWidth="1"/>
    <col min="13839" max="13839" width="4.140625" style="67" hidden="1" customWidth="1"/>
    <col min="13840" max="13840" width="0.42578125" style="67" hidden="1" customWidth="1"/>
    <col min="13841" max="13841" width="1.7109375" style="67" hidden="1" customWidth="1"/>
    <col min="13842" max="13842" width="3" style="67" hidden="1" customWidth="1"/>
    <col min="13843" max="13843" width="1.7109375" style="67" hidden="1" customWidth="1"/>
    <col min="13844" max="13844" width="0.42578125" style="67" hidden="1" customWidth="1"/>
    <col min="13845" max="13845" width="4" style="67" hidden="1" customWidth="1"/>
    <col min="13846" max="13846" width="0.42578125" style="67" hidden="1" customWidth="1"/>
    <col min="13847" max="13847" width="4" style="67" hidden="1" customWidth="1"/>
    <col min="13848" max="13848" width="0.42578125" style="67" hidden="1" customWidth="1"/>
    <col min="13849" max="13849" width="1.28515625" style="67" hidden="1" customWidth="1"/>
    <col min="13850" max="13850" width="3.140625" style="67" hidden="1" customWidth="1"/>
    <col min="13851" max="13851" width="0.42578125" style="67" hidden="1" customWidth="1"/>
    <col min="13852" max="13852" width="0.85546875" style="67" hidden="1" customWidth="1"/>
    <col min="13853" max="13853" width="0.42578125" style="67" hidden="1" customWidth="1"/>
    <col min="13854" max="13854" width="2.85546875" style="67" hidden="1" customWidth="1"/>
    <col min="13855" max="13855" width="0.42578125" style="67" hidden="1" customWidth="1"/>
    <col min="13856" max="13856" width="0.85546875" style="67" hidden="1" customWidth="1"/>
    <col min="13857" max="13857" width="3.85546875" style="67" hidden="1" customWidth="1"/>
    <col min="13858" max="13858" width="1.140625" style="67" hidden="1" customWidth="1"/>
    <col min="13859" max="13860" width="6.28515625" style="67" hidden="1" customWidth="1"/>
    <col min="13861" max="13861" width="7.140625" style="67" hidden="1" customWidth="1"/>
    <col min="13862" max="13862" width="6.7109375" style="67" hidden="1" customWidth="1"/>
    <col min="13863" max="13863" width="12.140625" style="67" hidden="1" customWidth="1"/>
    <col min="13864" max="13864" width="6.28515625" style="67" hidden="1" customWidth="1"/>
    <col min="13865" max="13865" width="9.140625" style="67" hidden="1" customWidth="1"/>
    <col min="13866" max="13866" width="7.28515625" style="67" hidden="1" customWidth="1"/>
    <col min="13867" max="13867" width="9.140625" style="67" hidden="1" customWidth="1"/>
    <col min="13868" max="13868" width="7.28515625" style="67" hidden="1" customWidth="1"/>
    <col min="13869" max="13869" width="7" style="67" hidden="1" customWidth="1"/>
    <col min="13870" max="13870" width="7.42578125" style="67" hidden="1" customWidth="1"/>
    <col min="13871" max="13871" width="12.28515625" style="67" hidden="1" customWidth="1"/>
    <col min="13872" max="13872" width="6.28515625" style="67" hidden="1" customWidth="1"/>
    <col min="13873" max="13873" width="13.42578125" style="67" hidden="1" customWidth="1"/>
    <col min="13874" max="13881" width="6.28515625" style="67" hidden="1" customWidth="1"/>
    <col min="13882" max="14080" width="6.28515625" style="67" hidden="1"/>
    <col min="14081" max="14081" width="5" style="67" hidden="1" customWidth="1"/>
    <col min="14082" max="14082" width="11.7109375" style="67" hidden="1" customWidth="1"/>
    <col min="14083" max="14083" width="4" style="67" hidden="1" customWidth="1"/>
    <col min="14084" max="14084" width="0.42578125" style="67" hidden="1" customWidth="1"/>
    <col min="14085" max="14085" width="4.140625" style="67" hidden="1" customWidth="1"/>
    <col min="14086" max="14086" width="0.42578125" style="67" hidden="1" customWidth="1"/>
    <col min="14087" max="14087" width="4" style="67" hidden="1" customWidth="1"/>
    <col min="14088" max="14088" width="0.42578125" style="67" hidden="1" customWidth="1"/>
    <col min="14089" max="14089" width="4" style="67" hidden="1" customWidth="1"/>
    <col min="14090" max="14090" width="0.42578125" style="67" hidden="1" customWidth="1"/>
    <col min="14091" max="14091" width="4" style="67" hidden="1" customWidth="1"/>
    <col min="14092" max="14092" width="1.7109375" style="67" hidden="1" customWidth="1"/>
    <col min="14093" max="14093" width="4" style="67" hidden="1" customWidth="1"/>
    <col min="14094" max="14094" width="0.42578125" style="67" hidden="1" customWidth="1"/>
    <col min="14095" max="14095" width="4.140625" style="67" hidden="1" customWidth="1"/>
    <col min="14096" max="14096" width="0.42578125" style="67" hidden="1" customWidth="1"/>
    <col min="14097" max="14097" width="1.7109375" style="67" hidden="1" customWidth="1"/>
    <col min="14098" max="14098" width="3" style="67" hidden="1" customWidth="1"/>
    <col min="14099" max="14099" width="1.7109375" style="67" hidden="1" customWidth="1"/>
    <col min="14100" max="14100" width="0.42578125" style="67" hidden="1" customWidth="1"/>
    <col min="14101" max="14101" width="4" style="67" hidden="1" customWidth="1"/>
    <col min="14102" max="14102" width="0.42578125" style="67" hidden="1" customWidth="1"/>
    <col min="14103" max="14103" width="4" style="67" hidden="1" customWidth="1"/>
    <col min="14104" max="14104" width="0.42578125" style="67" hidden="1" customWidth="1"/>
    <col min="14105" max="14105" width="1.28515625" style="67" hidden="1" customWidth="1"/>
    <col min="14106" max="14106" width="3.140625" style="67" hidden="1" customWidth="1"/>
    <col min="14107" max="14107" width="0.42578125" style="67" hidden="1" customWidth="1"/>
    <col min="14108" max="14108" width="0.85546875" style="67" hidden="1" customWidth="1"/>
    <col min="14109" max="14109" width="0.42578125" style="67" hidden="1" customWidth="1"/>
    <col min="14110" max="14110" width="2.85546875" style="67" hidden="1" customWidth="1"/>
    <col min="14111" max="14111" width="0.42578125" style="67" hidden="1" customWidth="1"/>
    <col min="14112" max="14112" width="0.85546875" style="67" hidden="1" customWidth="1"/>
    <col min="14113" max="14113" width="3.85546875" style="67" hidden="1" customWidth="1"/>
    <col min="14114" max="14114" width="1.140625" style="67" hidden="1" customWidth="1"/>
    <col min="14115" max="14116" width="6.28515625" style="67" hidden="1" customWidth="1"/>
    <col min="14117" max="14117" width="7.140625" style="67" hidden="1" customWidth="1"/>
    <col min="14118" max="14118" width="6.7109375" style="67" hidden="1" customWidth="1"/>
    <col min="14119" max="14119" width="12.140625" style="67" hidden="1" customWidth="1"/>
    <col min="14120" max="14120" width="6.28515625" style="67" hidden="1" customWidth="1"/>
    <col min="14121" max="14121" width="9.140625" style="67" hidden="1" customWidth="1"/>
    <col min="14122" max="14122" width="7.28515625" style="67" hidden="1" customWidth="1"/>
    <col min="14123" max="14123" width="9.140625" style="67" hidden="1" customWidth="1"/>
    <col min="14124" max="14124" width="7.28515625" style="67" hidden="1" customWidth="1"/>
    <col min="14125" max="14125" width="7" style="67" hidden="1" customWidth="1"/>
    <col min="14126" max="14126" width="7.42578125" style="67" hidden="1" customWidth="1"/>
    <col min="14127" max="14127" width="12.28515625" style="67" hidden="1" customWidth="1"/>
    <col min="14128" max="14128" width="6.28515625" style="67" hidden="1" customWidth="1"/>
    <col min="14129" max="14129" width="13.42578125" style="67" hidden="1" customWidth="1"/>
    <col min="14130" max="14137" width="6.28515625" style="67" hidden="1" customWidth="1"/>
    <col min="14138" max="14336" width="6.28515625" style="67" hidden="1"/>
    <col min="14337" max="14337" width="5" style="67" hidden="1" customWidth="1"/>
    <col min="14338" max="14338" width="11.7109375" style="67" hidden="1" customWidth="1"/>
    <col min="14339" max="14339" width="4" style="67" hidden="1" customWidth="1"/>
    <col min="14340" max="14340" width="0.42578125" style="67" hidden="1" customWidth="1"/>
    <col min="14341" max="14341" width="4.140625" style="67" hidden="1" customWidth="1"/>
    <col min="14342" max="14342" width="0.42578125" style="67" hidden="1" customWidth="1"/>
    <col min="14343" max="14343" width="4" style="67" hidden="1" customWidth="1"/>
    <col min="14344" max="14344" width="0.42578125" style="67" hidden="1" customWidth="1"/>
    <col min="14345" max="14345" width="4" style="67" hidden="1" customWidth="1"/>
    <col min="14346" max="14346" width="0.42578125" style="67" hidden="1" customWidth="1"/>
    <col min="14347" max="14347" width="4" style="67" hidden="1" customWidth="1"/>
    <col min="14348" max="14348" width="1.7109375" style="67" hidden="1" customWidth="1"/>
    <col min="14349" max="14349" width="4" style="67" hidden="1" customWidth="1"/>
    <col min="14350" max="14350" width="0.42578125" style="67" hidden="1" customWidth="1"/>
    <col min="14351" max="14351" width="4.140625" style="67" hidden="1" customWidth="1"/>
    <col min="14352" max="14352" width="0.42578125" style="67" hidden="1" customWidth="1"/>
    <col min="14353" max="14353" width="1.7109375" style="67" hidden="1" customWidth="1"/>
    <col min="14354" max="14354" width="3" style="67" hidden="1" customWidth="1"/>
    <col min="14355" max="14355" width="1.7109375" style="67" hidden="1" customWidth="1"/>
    <col min="14356" max="14356" width="0.42578125" style="67" hidden="1" customWidth="1"/>
    <col min="14357" max="14357" width="4" style="67" hidden="1" customWidth="1"/>
    <col min="14358" max="14358" width="0.42578125" style="67" hidden="1" customWidth="1"/>
    <col min="14359" max="14359" width="4" style="67" hidden="1" customWidth="1"/>
    <col min="14360" max="14360" width="0.42578125" style="67" hidden="1" customWidth="1"/>
    <col min="14361" max="14361" width="1.28515625" style="67" hidden="1" customWidth="1"/>
    <col min="14362" max="14362" width="3.140625" style="67" hidden="1" customWidth="1"/>
    <col min="14363" max="14363" width="0.42578125" style="67" hidden="1" customWidth="1"/>
    <col min="14364" max="14364" width="0.85546875" style="67" hidden="1" customWidth="1"/>
    <col min="14365" max="14365" width="0.42578125" style="67" hidden="1" customWidth="1"/>
    <col min="14366" max="14366" width="2.85546875" style="67" hidden="1" customWidth="1"/>
    <col min="14367" max="14367" width="0.42578125" style="67" hidden="1" customWidth="1"/>
    <col min="14368" max="14368" width="0.85546875" style="67" hidden="1" customWidth="1"/>
    <col min="14369" max="14369" width="3.85546875" style="67" hidden="1" customWidth="1"/>
    <col min="14370" max="14370" width="1.140625" style="67" hidden="1" customWidth="1"/>
    <col min="14371" max="14372" width="6.28515625" style="67" hidden="1" customWidth="1"/>
    <col min="14373" max="14373" width="7.140625" style="67" hidden="1" customWidth="1"/>
    <col min="14374" max="14374" width="6.7109375" style="67" hidden="1" customWidth="1"/>
    <col min="14375" max="14375" width="12.140625" style="67" hidden="1" customWidth="1"/>
    <col min="14376" max="14376" width="6.28515625" style="67" hidden="1" customWidth="1"/>
    <col min="14377" max="14377" width="9.140625" style="67" hidden="1" customWidth="1"/>
    <col min="14378" max="14378" width="7.28515625" style="67" hidden="1" customWidth="1"/>
    <col min="14379" max="14379" width="9.140625" style="67" hidden="1" customWidth="1"/>
    <col min="14380" max="14380" width="7.28515625" style="67" hidden="1" customWidth="1"/>
    <col min="14381" max="14381" width="7" style="67" hidden="1" customWidth="1"/>
    <col min="14382" max="14382" width="7.42578125" style="67" hidden="1" customWidth="1"/>
    <col min="14383" max="14383" width="12.28515625" style="67" hidden="1" customWidth="1"/>
    <col min="14384" max="14384" width="6.28515625" style="67" hidden="1" customWidth="1"/>
    <col min="14385" max="14385" width="13.42578125" style="67" hidden="1" customWidth="1"/>
    <col min="14386" max="14393" width="6.28515625" style="67" hidden="1" customWidth="1"/>
    <col min="14394" max="14592" width="6.28515625" style="67" hidden="1"/>
    <col min="14593" max="14593" width="5" style="67" hidden="1" customWidth="1"/>
    <col min="14594" max="14594" width="11.7109375" style="67" hidden="1" customWidth="1"/>
    <col min="14595" max="14595" width="4" style="67" hidden="1" customWidth="1"/>
    <col min="14596" max="14596" width="0.42578125" style="67" hidden="1" customWidth="1"/>
    <col min="14597" max="14597" width="4.140625" style="67" hidden="1" customWidth="1"/>
    <col min="14598" max="14598" width="0.42578125" style="67" hidden="1" customWidth="1"/>
    <col min="14599" max="14599" width="4" style="67" hidden="1" customWidth="1"/>
    <col min="14600" max="14600" width="0.42578125" style="67" hidden="1" customWidth="1"/>
    <col min="14601" max="14601" width="4" style="67" hidden="1" customWidth="1"/>
    <col min="14602" max="14602" width="0.42578125" style="67" hidden="1" customWidth="1"/>
    <col min="14603" max="14603" width="4" style="67" hidden="1" customWidth="1"/>
    <col min="14604" max="14604" width="1.7109375" style="67" hidden="1" customWidth="1"/>
    <col min="14605" max="14605" width="4" style="67" hidden="1" customWidth="1"/>
    <col min="14606" max="14606" width="0.42578125" style="67" hidden="1" customWidth="1"/>
    <col min="14607" max="14607" width="4.140625" style="67" hidden="1" customWidth="1"/>
    <col min="14608" max="14608" width="0.42578125" style="67" hidden="1" customWidth="1"/>
    <col min="14609" max="14609" width="1.7109375" style="67" hidden="1" customWidth="1"/>
    <col min="14610" max="14610" width="3" style="67" hidden="1" customWidth="1"/>
    <col min="14611" max="14611" width="1.7109375" style="67" hidden="1" customWidth="1"/>
    <col min="14612" max="14612" width="0.42578125" style="67" hidden="1" customWidth="1"/>
    <col min="14613" max="14613" width="4" style="67" hidden="1" customWidth="1"/>
    <col min="14614" max="14614" width="0.42578125" style="67" hidden="1" customWidth="1"/>
    <col min="14615" max="14615" width="4" style="67" hidden="1" customWidth="1"/>
    <col min="14616" max="14616" width="0.42578125" style="67" hidden="1" customWidth="1"/>
    <col min="14617" max="14617" width="1.28515625" style="67" hidden="1" customWidth="1"/>
    <col min="14618" max="14618" width="3.140625" style="67" hidden="1" customWidth="1"/>
    <col min="14619" max="14619" width="0.42578125" style="67" hidden="1" customWidth="1"/>
    <col min="14620" max="14620" width="0.85546875" style="67" hidden="1" customWidth="1"/>
    <col min="14621" max="14621" width="0.42578125" style="67" hidden="1" customWidth="1"/>
    <col min="14622" max="14622" width="2.85546875" style="67" hidden="1" customWidth="1"/>
    <col min="14623" max="14623" width="0.42578125" style="67" hidden="1" customWidth="1"/>
    <col min="14624" max="14624" width="0.85546875" style="67" hidden="1" customWidth="1"/>
    <col min="14625" max="14625" width="3.85546875" style="67" hidden="1" customWidth="1"/>
    <col min="14626" max="14626" width="1.140625" style="67" hidden="1" customWidth="1"/>
    <col min="14627" max="14628" width="6.28515625" style="67" hidden="1" customWidth="1"/>
    <col min="14629" max="14629" width="7.140625" style="67" hidden="1" customWidth="1"/>
    <col min="14630" max="14630" width="6.7109375" style="67" hidden="1" customWidth="1"/>
    <col min="14631" max="14631" width="12.140625" style="67" hidden="1" customWidth="1"/>
    <col min="14632" max="14632" width="6.28515625" style="67" hidden="1" customWidth="1"/>
    <col min="14633" max="14633" width="9.140625" style="67" hidden="1" customWidth="1"/>
    <col min="14634" max="14634" width="7.28515625" style="67" hidden="1" customWidth="1"/>
    <col min="14635" max="14635" width="9.140625" style="67" hidden="1" customWidth="1"/>
    <col min="14636" max="14636" width="7.28515625" style="67" hidden="1" customWidth="1"/>
    <col min="14637" max="14637" width="7" style="67" hidden="1" customWidth="1"/>
    <col min="14638" max="14638" width="7.42578125" style="67" hidden="1" customWidth="1"/>
    <col min="14639" max="14639" width="12.28515625" style="67" hidden="1" customWidth="1"/>
    <col min="14640" max="14640" width="6.28515625" style="67" hidden="1" customWidth="1"/>
    <col min="14641" max="14641" width="13.42578125" style="67" hidden="1" customWidth="1"/>
    <col min="14642" max="14649" width="6.28515625" style="67" hidden="1" customWidth="1"/>
    <col min="14650" max="14848" width="6.28515625" style="67" hidden="1"/>
    <col min="14849" max="14849" width="5" style="67" hidden="1" customWidth="1"/>
    <col min="14850" max="14850" width="11.7109375" style="67" hidden="1" customWidth="1"/>
    <col min="14851" max="14851" width="4" style="67" hidden="1" customWidth="1"/>
    <col min="14852" max="14852" width="0.42578125" style="67" hidden="1" customWidth="1"/>
    <col min="14853" max="14853" width="4.140625" style="67" hidden="1" customWidth="1"/>
    <col min="14854" max="14854" width="0.42578125" style="67" hidden="1" customWidth="1"/>
    <col min="14855" max="14855" width="4" style="67" hidden="1" customWidth="1"/>
    <col min="14856" max="14856" width="0.42578125" style="67" hidden="1" customWidth="1"/>
    <col min="14857" max="14857" width="4" style="67" hidden="1" customWidth="1"/>
    <col min="14858" max="14858" width="0.42578125" style="67" hidden="1" customWidth="1"/>
    <col min="14859" max="14859" width="4" style="67" hidden="1" customWidth="1"/>
    <col min="14860" max="14860" width="1.7109375" style="67" hidden="1" customWidth="1"/>
    <col min="14861" max="14861" width="4" style="67" hidden="1" customWidth="1"/>
    <col min="14862" max="14862" width="0.42578125" style="67" hidden="1" customWidth="1"/>
    <col min="14863" max="14863" width="4.140625" style="67" hidden="1" customWidth="1"/>
    <col min="14864" max="14864" width="0.42578125" style="67" hidden="1" customWidth="1"/>
    <col min="14865" max="14865" width="1.7109375" style="67" hidden="1" customWidth="1"/>
    <col min="14866" max="14866" width="3" style="67" hidden="1" customWidth="1"/>
    <col min="14867" max="14867" width="1.7109375" style="67" hidden="1" customWidth="1"/>
    <col min="14868" max="14868" width="0.42578125" style="67" hidden="1" customWidth="1"/>
    <col min="14869" max="14869" width="4" style="67" hidden="1" customWidth="1"/>
    <col min="14870" max="14870" width="0.42578125" style="67" hidden="1" customWidth="1"/>
    <col min="14871" max="14871" width="4" style="67" hidden="1" customWidth="1"/>
    <col min="14872" max="14872" width="0.42578125" style="67" hidden="1" customWidth="1"/>
    <col min="14873" max="14873" width="1.28515625" style="67" hidden="1" customWidth="1"/>
    <col min="14874" max="14874" width="3.140625" style="67" hidden="1" customWidth="1"/>
    <col min="14875" max="14875" width="0.42578125" style="67" hidden="1" customWidth="1"/>
    <col min="14876" max="14876" width="0.85546875" style="67" hidden="1" customWidth="1"/>
    <col min="14877" max="14877" width="0.42578125" style="67" hidden="1" customWidth="1"/>
    <col min="14878" max="14878" width="2.85546875" style="67" hidden="1" customWidth="1"/>
    <col min="14879" max="14879" width="0.42578125" style="67" hidden="1" customWidth="1"/>
    <col min="14880" max="14880" width="0.85546875" style="67" hidden="1" customWidth="1"/>
    <col min="14881" max="14881" width="3.85546875" style="67" hidden="1" customWidth="1"/>
    <col min="14882" max="14882" width="1.140625" style="67" hidden="1" customWidth="1"/>
    <col min="14883" max="14884" width="6.28515625" style="67" hidden="1" customWidth="1"/>
    <col min="14885" max="14885" width="7.140625" style="67" hidden="1" customWidth="1"/>
    <col min="14886" max="14886" width="6.7109375" style="67" hidden="1" customWidth="1"/>
    <col min="14887" max="14887" width="12.140625" style="67" hidden="1" customWidth="1"/>
    <col min="14888" max="14888" width="6.28515625" style="67" hidden="1" customWidth="1"/>
    <col min="14889" max="14889" width="9.140625" style="67" hidden="1" customWidth="1"/>
    <col min="14890" max="14890" width="7.28515625" style="67" hidden="1" customWidth="1"/>
    <col min="14891" max="14891" width="9.140625" style="67" hidden="1" customWidth="1"/>
    <col min="14892" max="14892" width="7.28515625" style="67" hidden="1" customWidth="1"/>
    <col min="14893" max="14893" width="7" style="67" hidden="1" customWidth="1"/>
    <col min="14894" max="14894" width="7.42578125" style="67" hidden="1" customWidth="1"/>
    <col min="14895" max="14895" width="12.28515625" style="67" hidden="1" customWidth="1"/>
    <col min="14896" max="14896" width="6.28515625" style="67" hidden="1" customWidth="1"/>
    <col min="14897" max="14897" width="13.42578125" style="67" hidden="1" customWidth="1"/>
    <col min="14898" max="14905" width="6.28515625" style="67" hidden="1" customWidth="1"/>
    <col min="14906" max="15104" width="6.28515625" style="67" hidden="1"/>
    <col min="15105" max="15105" width="5" style="67" hidden="1" customWidth="1"/>
    <col min="15106" max="15106" width="11.7109375" style="67" hidden="1" customWidth="1"/>
    <col min="15107" max="15107" width="4" style="67" hidden="1" customWidth="1"/>
    <col min="15108" max="15108" width="0.42578125" style="67" hidden="1" customWidth="1"/>
    <col min="15109" max="15109" width="4.140625" style="67" hidden="1" customWidth="1"/>
    <col min="15110" max="15110" width="0.42578125" style="67" hidden="1" customWidth="1"/>
    <col min="15111" max="15111" width="4" style="67" hidden="1" customWidth="1"/>
    <col min="15112" max="15112" width="0.42578125" style="67" hidden="1" customWidth="1"/>
    <col min="15113" max="15113" width="4" style="67" hidden="1" customWidth="1"/>
    <col min="15114" max="15114" width="0.42578125" style="67" hidden="1" customWidth="1"/>
    <col min="15115" max="15115" width="4" style="67" hidden="1" customWidth="1"/>
    <col min="15116" max="15116" width="1.7109375" style="67" hidden="1" customWidth="1"/>
    <col min="15117" max="15117" width="4" style="67" hidden="1" customWidth="1"/>
    <col min="15118" max="15118" width="0.42578125" style="67" hidden="1" customWidth="1"/>
    <col min="15119" max="15119" width="4.140625" style="67" hidden="1" customWidth="1"/>
    <col min="15120" max="15120" width="0.42578125" style="67" hidden="1" customWidth="1"/>
    <col min="15121" max="15121" width="1.7109375" style="67" hidden="1" customWidth="1"/>
    <col min="15122" max="15122" width="3" style="67" hidden="1" customWidth="1"/>
    <col min="15123" max="15123" width="1.7109375" style="67" hidden="1" customWidth="1"/>
    <col min="15124" max="15124" width="0.42578125" style="67" hidden="1" customWidth="1"/>
    <col min="15125" max="15125" width="4" style="67" hidden="1" customWidth="1"/>
    <col min="15126" max="15126" width="0.42578125" style="67" hidden="1" customWidth="1"/>
    <col min="15127" max="15127" width="4" style="67" hidden="1" customWidth="1"/>
    <col min="15128" max="15128" width="0.42578125" style="67" hidden="1" customWidth="1"/>
    <col min="15129" max="15129" width="1.28515625" style="67" hidden="1" customWidth="1"/>
    <col min="15130" max="15130" width="3.140625" style="67" hidden="1" customWidth="1"/>
    <col min="15131" max="15131" width="0.42578125" style="67" hidden="1" customWidth="1"/>
    <col min="15132" max="15132" width="0.85546875" style="67" hidden="1" customWidth="1"/>
    <col min="15133" max="15133" width="0.42578125" style="67" hidden="1" customWidth="1"/>
    <col min="15134" max="15134" width="2.85546875" style="67" hidden="1" customWidth="1"/>
    <col min="15135" max="15135" width="0.42578125" style="67" hidden="1" customWidth="1"/>
    <col min="15136" max="15136" width="0.85546875" style="67" hidden="1" customWidth="1"/>
    <col min="15137" max="15137" width="3.85546875" style="67" hidden="1" customWidth="1"/>
    <col min="15138" max="15138" width="1.140625" style="67" hidden="1" customWidth="1"/>
    <col min="15139" max="15140" width="6.28515625" style="67" hidden="1" customWidth="1"/>
    <col min="15141" max="15141" width="7.140625" style="67" hidden="1" customWidth="1"/>
    <col min="15142" max="15142" width="6.7109375" style="67" hidden="1" customWidth="1"/>
    <col min="15143" max="15143" width="12.140625" style="67" hidden="1" customWidth="1"/>
    <col min="15144" max="15144" width="6.28515625" style="67" hidden="1" customWidth="1"/>
    <col min="15145" max="15145" width="9.140625" style="67" hidden="1" customWidth="1"/>
    <col min="15146" max="15146" width="7.28515625" style="67" hidden="1" customWidth="1"/>
    <col min="15147" max="15147" width="9.140625" style="67" hidden="1" customWidth="1"/>
    <col min="15148" max="15148" width="7.28515625" style="67" hidden="1" customWidth="1"/>
    <col min="15149" max="15149" width="7" style="67" hidden="1" customWidth="1"/>
    <col min="15150" max="15150" width="7.42578125" style="67" hidden="1" customWidth="1"/>
    <col min="15151" max="15151" width="12.28515625" style="67" hidden="1" customWidth="1"/>
    <col min="15152" max="15152" width="6.28515625" style="67" hidden="1" customWidth="1"/>
    <col min="15153" max="15153" width="13.42578125" style="67" hidden="1" customWidth="1"/>
    <col min="15154" max="15161" width="6.28515625" style="67" hidden="1" customWidth="1"/>
    <col min="15162" max="15360" width="6.28515625" style="67" hidden="1"/>
    <col min="15361" max="15361" width="5" style="67" hidden="1" customWidth="1"/>
    <col min="15362" max="15362" width="11.7109375" style="67" hidden="1" customWidth="1"/>
    <col min="15363" max="15363" width="4" style="67" hidden="1" customWidth="1"/>
    <col min="15364" max="15364" width="0.42578125" style="67" hidden="1" customWidth="1"/>
    <col min="15365" max="15365" width="4.140625" style="67" hidden="1" customWidth="1"/>
    <col min="15366" max="15366" width="0.42578125" style="67" hidden="1" customWidth="1"/>
    <col min="15367" max="15367" width="4" style="67" hidden="1" customWidth="1"/>
    <col min="15368" max="15368" width="0.42578125" style="67" hidden="1" customWidth="1"/>
    <col min="15369" max="15369" width="4" style="67" hidden="1" customWidth="1"/>
    <col min="15370" max="15370" width="0.42578125" style="67" hidden="1" customWidth="1"/>
    <col min="15371" max="15371" width="4" style="67" hidden="1" customWidth="1"/>
    <col min="15372" max="15372" width="1.7109375" style="67" hidden="1" customWidth="1"/>
    <col min="15373" max="15373" width="4" style="67" hidden="1" customWidth="1"/>
    <col min="15374" max="15374" width="0.42578125" style="67" hidden="1" customWidth="1"/>
    <col min="15375" max="15375" width="4.140625" style="67" hidden="1" customWidth="1"/>
    <col min="15376" max="15376" width="0.42578125" style="67" hidden="1" customWidth="1"/>
    <col min="15377" max="15377" width="1.7109375" style="67" hidden="1" customWidth="1"/>
    <col min="15378" max="15378" width="3" style="67" hidden="1" customWidth="1"/>
    <col min="15379" max="15379" width="1.7109375" style="67" hidden="1" customWidth="1"/>
    <col min="15380" max="15380" width="0.42578125" style="67" hidden="1" customWidth="1"/>
    <col min="15381" max="15381" width="4" style="67" hidden="1" customWidth="1"/>
    <col min="15382" max="15382" width="0.42578125" style="67" hidden="1" customWidth="1"/>
    <col min="15383" max="15383" width="4" style="67" hidden="1" customWidth="1"/>
    <col min="15384" max="15384" width="0.42578125" style="67" hidden="1" customWidth="1"/>
    <col min="15385" max="15385" width="1.28515625" style="67" hidden="1" customWidth="1"/>
    <col min="15386" max="15386" width="3.140625" style="67" hidden="1" customWidth="1"/>
    <col min="15387" max="15387" width="0.42578125" style="67" hidden="1" customWidth="1"/>
    <col min="15388" max="15388" width="0.85546875" style="67" hidden="1" customWidth="1"/>
    <col min="15389" max="15389" width="0.42578125" style="67" hidden="1" customWidth="1"/>
    <col min="15390" max="15390" width="2.85546875" style="67" hidden="1" customWidth="1"/>
    <col min="15391" max="15391" width="0.42578125" style="67" hidden="1" customWidth="1"/>
    <col min="15392" max="15392" width="0.85546875" style="67" hidden="1" customWidth="1"/>
    <col min="15393" max="15393" width="3.85546875" style="67" hidden="1" customWidth="1"/>
    <col min="15394" max="15394" width="1.140625" style="67" hidden="1" customWidth="1"/>
    <col min="15395" max="15396" width="6.28515625" style="67" hidden="1" customWidth="1"/>
    <col min="15397" max="15397" width="7.140625" style="67" hidden="1" customWidth="1"/>
    <col min="15398" max="15398" width="6.7109375" style="67" hidden="1" customWidth="1"/>
    <col min="15399" max="15399" width="12.140625" style="67" hidden="1" customWidth="1"/>
    <col min="15400" max="15400" width="6.28515625" style="67" hidden="1" customWidth="1"/>
    <col min="15401" max="15401" width="9.140625" style="67" hidden="1" customWidth="1"/>
    <col min="15402" max="15402" width="7.28515625" style="67" hidden="1" customWidth="1"/>
    <col min="15403" max="15403" width="9.140625" style="67" hidden="1" customWidth="1"/>
    <col min="15404" max="15404" width="7.28515625" style="67" hidden="1" customWidth="1"/>
    <col min="15405" max="15405" width="7" style="67" hidden="1" customWidth="1"/>
    <col min="15406" max="15406" width="7.42578125" style="67" hidden="1" customWidth="1"/>
    <col min="15407" max="15407" width="12.28515625" style="67" hidden="1" customWidth="1"/>
    <col min="15408" max="15408" width="6.28515625" style="67" hidden="1" customWidth="1"/>
    <col min="15409" max="15409" width="13.42578125" style="67" hidden="1" customWidth="1"/>
    <col min="15410" max="15417" width="6.28515625" style="67" hidden="1" customWidth="1"/>
    <col min="15418" max="15616" width="6.28515625" style="67" hidden="1"/>
    <col min="15617" max="15617" width="5" style="67" hidden="1" customWidth="1"/>
    <col min="15618" max="15618" width="11.7109375" style="67" hidden="1" customWidth="1"/>
    <col min="15619" max="15619" width="4" style="67" hidden="1" customWidth="1"/>
    <col min="15620" max="15620" width="0.42578125" style="67" hidden="1" customWidth="1"/>
    <col min="15621" max="15621" width="4.140625" style="67" hidden="1" customWidth="1"/>
    <col min="15622" max="15622" width="0.42578125" style="67" hidden="1" customWidth="1"/>
    <col min="15623" max="15623" width="4" style="67" hidden="1" customWidth="1"/>
    <col min="15624" max="15624" width="0.42578125" style="67" hidden="1" customWidth="1"/>
    <col min="15625" max="15625" width="4" style="67" hidden="1" customWidth="1"/>
    <col min="15626" max="15626" width="0.42578125" style="67" hidden="1" customWidth="1"/>
    <col min="15627" max="15627" width="4" style="67" hidden="1" customWidth="1"/>
    <col min="15628" max="15628" width="1.7109375" style="67" hidden="1" customWidth="1"/>
    <col min="15629" max="15629" width="4" style="67" hidden="1" customWidth="1"/>
    <col min="15630" max="15630" width="0.42578125" style="67" hidden="1" customWidth="1"/>
    <col min="15631" max="15631" width="4.140625" style="67" hidden="1" customWidth="1"/>
    <col min="15632" max="15632" width="0.42578125" style="67" hidden="1" customWidth="1"/>
    <col min="15633" max="15633" width="1.7109375" style="67" hidden="1" customWidth="1"/>
    <col min="15634" max="15634" width="3" style="67" hidden="1" customWidth="1"/>
    <col min="15635" max="15635" width="1.7109375" style="67" hidden="1" customWidth="1"/>
    <col min="15636" max="15636" width="0.42578125" style="67" hidden="1" customWidth="1"/>
    <col min="15637" max="15637" width="4" style="67" hidden="1" customWidth="1"/>
    <col min="15638" max="15638" width="0.42578125" style="67" hidden="1" customWidth="1"/>
    <col min="15639" max="15639" width="4" style="67" hidden="1" customWidth="1"/>
    <col min="15640" max="15640" width="0.42578125" style="67" hidden="1" customWidth="1"/>
    <col min="15641" max="15641" width="1.28515625" style="67" hidden="1" customWidth="1"/>
    <col min="15642" max="15642" width="3.140625" style="67" hidden="1" customWidth="1"/>
    <col min="15643" max="15643" width="0.42578125" style="67" hidden="1" customWidth="1"/>
    <col min="15644" max="15644" width="0.85546875" style="67" hidden="1" customWidth="1"/>
    <col min="15645" max="15645" width="0.42578125" style="67" hidden="1" customWidth="1"/>
    <col min="15646" max="15646" width="2.85546875" style="67" hidden="1" customWidth="1"/>
    <col min="15647" max="15647" width="0.42578125" style="67" hidden="1" customWidth="1"/>
    <col min="15648" max="15648" width="0.85546875" style="67" hidden="1" customWidth="1"/>
    <col min="15649" max="15649" width="3.85546875" style="67" hidden="1" customWidth="1"/>
    <col min="15650" max="15650" width="1.140625" style="67" hidden="1" customWidth="1"/>
    <col min="15651" max="15652" width="6.28515625" style="67" hidden="1" customWidth="1"/>
    <col min="15653" max="15653" width="7.140625" style="67" hidden="1" customWidth="1"/>
    <col min="15654" max="15654" width="6.7109375" style="67" hidden="1" customWidth="1"/>
    <col min="15655" max="15655" width="12.140625" style="67" hidden="1" customWidth="1"/>
    <col min="15656" max="15656" width="6.28515625" style="67" hidden="1" customWidth="1"/>
    <col min="15657" max="15657" width="9.140625" style="67" hidden="1" customWidth="1"/>
    <col min="15658" max="15658" width="7.28515625" style="67" hidden="1" customWidth="1"/>
    <col min="15659" max="15659" width="9.140625" style="67" hidden="1" customWidth="1"/>
    <col min="15660" max="15660" width="7.28515625" style="67" hidden="1" customWidth="1"/>
    <col min="15661" max="15661" width="7" style="67" hidden="1" customWidth="1"/>
    <col min="15662" max="15662" width="7.42578125" style="67" hidden="1" customWidth="1"/>
    <col min="15663" max="15663" width="12.28515625" style="67" hidden="1" customWidth="1"/>
    <col min="15664" max="15664" width="6.28515625" style="67" hidden="1" customWidth="1"/>
    <col min="15665" max="15665" width="13.42578125" style="67" hidden="1" customWidth="1"/>
    <col min="15666" max="15673" width="6.28515625" style="67" hidden="1" customWidth="1"/>
    <col min="15674" max="15872" width="6.28515625" style="67" hidden="1"/>
    <col min="15873" max="15873" width="5" style="67" hidden="1" customWidth="1"/>
    <col min="15874" max="15874" width="11.7109375" style="67" hidden="1" customWidth="1"/>
    <col min="15875" max="15875" width="4" style="67" hidden="1" customWidth="1"/>
    <col min="15876" max="15876" width="0.42578125" style="67" hidden="1" customWidth="1"/>
    <col min="15877" max="15877" width="4.140625" style="67" hidden="1" customWidth="1"/>
    <col min="15878" max="15878" width="0.42578125" style="67" hidden="1" customWidth="1"/>
    <col min="15879" max="15879" width="4" style="67" hidden="1" customWidth="1"/>
    <col min="15880" max="15880" width="0.42578125" style="67" hidden="1" customWidth="1"/>
    <col min="15881" max="15881" width="4" style="67" hidden="1" customWidth="1"/>
    <col min="15882" max="15882" width="0.42578125" style="67" hidden="1" customWidth="1"/>
    <col min="15883" max="15883" width="4" style="67" hidden="1" customWidth="1"/>
    <col min="15884" max="15884" width="1.7109375" style="67" hidden="1" customWidth="1"/>
    <col min="15885" max="15885" width="4" style="67" hidden="1" customWidth="1"/>
    <col min="15886" max="15886" width="0.42578125" style="67" hidden="1" customWidth="1"/>
    <col min="15887" max="15887" width="4.140625" style="67" hidden="1" customWidth="1"/>
    <col min="15888" max="15888" width="0.42578125" style="67" hidden="1" customWidth="1"/>
    <col min="15889" max="15889" width="1.7109375" style="67" hidden="1" customWidth="1"/>
    <col min="15890" max="15890" width="3" style="67" hidden="1" customWidth="1"/>
    <col min="15891" max="15891" width="1.7109375" style="67" hidden="1" customWidth="1"/>
    <col min="15892" max="15892" width="0.42578125" style="67" hidden="1" customWidth="1"/>
    <col min="15893" max="15893" width="4" style="67" hidden="1" customWidth="1"/>
    <col min="15894" max="15894" width="0.42578125" style="67" hidden="1" customWidth="1"/>
    <col min="15895" max="15895" width="4" style="67" hidden="1" customWidth="1"/>
    <col min="15896" max="15896" width="0.42578125" style="67" hidden="1" customWidth="1"/>
    <col min="15897" max="15897" width="1.28515625" style="67" hidden="1" customWidth="1"/>
    <col min="15898" max="15898" width="3.140625" style="67" hidden="1" customWidth="1"/>
    <col min="15899" max="15899" width="0.42578125" style="67" hidden="1" customWidth="1"/>
    <col min="15900" max="15900" width="0.85546875" style="67" hidden="1" customWidth="1"/>
    <col min="15901" max="15901" width="0.42578125" style="67" hidden="1" customWidth="1"/>
    <col min="15902" max="15902" width="2.85546875" style="67" hidden="1" customWidth="1"/>
    <col min="15903" max="15903" width="0.42578125" style="67" hidden="1" customWidth="1"/>
    <col min="15904" max="15904" width="0.85546875" style="67" hidden="1" customWidth="1"/>
    <col min="15905" max="15905" width="3.85546875" style="67" hidden="1" customWidth="1"/>
    <col min="15906" max="15906" width="1.140625" style="67" hidden="1" customWidth="1"/>
    <col min="15907" max="15908" width="6.28515625" style="67" hidden="1" customWidth="1"/>
    <col min="15909" max="15909" width="7.140625" style="67" hidden="1" customWidth="1"/>
    <col min="15910" max="15910" width="6.7109375" style="67" hidden="1" customWidth="1"/>
    <col min="15911" max="15911" width="12.140625" style="67" hidden="1" customWidth="1"/>
    <col min="15912" max="15912" width="6.28515625" style="67" hidden="1" customWidth="1"/>
    <col min="15913" max="15913" width="9.140625" style="67" hidden="1" customWidth="1"/>
    <col min="15914" max="15914" width="7.28515625" style="67" hidden="1" customWidth="1"/>
    <col min="15915" max="15915" width="9.140625" style="67" hidden="1" customWidth="1"/>
    <col min="15916" max="15916" width="7.28515625" style="67" hidden="1" customWidth="1"/>
    <col min="15917" max="15917" width="7" style="67" hidden="1" customWidth="1"/>
    <col min="15918" max="15918" width="7.42578125" style="67" hidden="1" customWidth="1"/>
    <col min="15919" max="15919" width="12.28515625" style="67" hidden="1" customWidth="1"/>
    <col min="15920" max="15920" width="6.28515625" style="67" hidden="1" customWidth="1"/>
    <col min="15921" max="15921" width="13.42578125" style="67" hidden="1" customWidth="1"/>
    <col min="15922" max="15929" width="6.28515625" style="67" hidden="1" customWidth="1"/>
    <col min="15930" max="16128" width="6.28515625" style="67" hidden="1"/>
    <col min="16129" max="16129" width="5" style="67" hidden="1" customWidth="1"/>
    <col min="16130" max="16130" width="11.7109375" style="67" hidden="1" customWidth="1"/>
    <col min="16131" max="16131" width="4" style="67" hidden="1" customWidth="1"/>
    <col min="16132" max="16132" width="0.42578125" style="67" hidden="1" customWidth="1"/>
    <col min="16133" max="16133" width="4.140625" style="67" hidden="1" customWidth="1"/>
    <col min="16134" max="16134" width="0.42578125" style="67" hidden="1" customWidth="1"/>
    <col min="16135" max="16135" width="4" style="67" hidden="1" customWidth="1"/>
    <col min="16136" max="16136" width="0.42578125" style="67" hidden="1" customWidth="1"/>
    <col min="16137" max="16137" width="4" style="67" hidden="1" customWidth="1"/>
    <col min="16138" max="16138" width="0.42578125" style="67" hidden="1" customWidth="1"/>
    <col min="16139" max="16139" width="4" style="67" hidden="1" customWidth="1"/>
    <col min="16140" max="16140" width="1.7109375" style="67" hidden="1" customWidth="1"/>
    <col min="16141" max="16141" width="4" style="67" hidden="1" customWidth="1"/>
    <col min="16142" max="16142" width="0.42578125" style="67" hidden="1" customWidth="1"/>
    <col min="16143" max="16143" width="4.140625" style="67" hidden="1" customWidth="1"/>
    <col min="16144" max="16144" width="0.42578125" style="67" hidden="1" customWidth="1"/>
    <col min="16145" max="16145" width="1.7109375" style="67" hidden="1" customWidth="1"/>
    <col min="16146" max="16146" width="3" style="67" hidden="1" customWidth="1"/>
    <col min="16147" max="16147" width="1.7109375" style="67" hidden="1" customWidth="1"/>
    <col min="16148" max="16148" width="0.42578125" style="67" hidden="1" customWidth="1"/>
    <col min="16149" max="16149" width="4" style="67" hidden="1" customWidth="1"/>
    <col min="16150" max="16150" width="0.42578125" style="67" hidden="1" customWidth="1"/>
    <col min="16151" max="16151" width="4" style="67" hidden="1" customWidth="1"/>
    <col min="16152" max="16152" width="0.42578125" style="67" hidden="1" customWidth="1"/>
    <col min="16153" max="16153" width="1.28515625" style="67" hidden="1" customWidth="1"/>
    <col min="16154" max="16154" width="3.140625" style="67" hidden="1" customWidth="1"/>
    <col min="16155" max="16155" width="0.42578125" style="67" hidden="1" customWidth="1"/>
    <col min="16156" max="16156" width="0.85546875" style="67" hidden="1" customWidth="1"/>
    <col min="16157" max="16157" width="0.42578125" style="67" hidden="1" customWidth="1"/>
    <col min="16158" max="16158" width="2.85546875" style="67" hidden="1" customWidth="1"/>
    <col min="16159" max="16159" width="0.42578125" style="67" hidden="1" customWidth="1"/>
    <col min="16160" max="16160" width="0.85546875" style="67" hidden="1" customWidth="1"/>
    <col min="16161" max="16161" width="3.85546875" style="67" hidden="1" customWidth="1"/>
    <col min="16162" max="16162" width="1.140625" style="67" hidden="1" customWidth="1"/>
    <col min="16163" max="16164" width="6.28515625" style="67" hidden="1" customWidth="1"/>
    <col min="16165" max="16165" width="7.140625" style="67" hidden="1" customWidth="1"/>
    <col min="16166" max="16166" width="6.7109375" style="67" hidden="1" customWidth="1"/>
    <col min="16167" max="16167" width="12.140625" style="67" hidden="1" customWidth="1"/>
    <col min="16168" max="16168" width="6.28515625" style="67" hidden="1" customWidth="1"/>
    <col min="16169" max="16169" width="9.140625" style="67" hidden="1" customWidth="1"/>
    <col min="16170" max="16170" width="7.28515625" style="67" hidden="1" customWidth="1"/>
    <col min="16171" max="16171" width="9.140625" style="67" hidden="1" customWidth="1"/>
    <col min="16172" max="16172" width="7.28515625" style="67" hidden="1" customWidth="1"/>
    <col min="16173" max="16173" width="7" style="67" hidden="1" customWidth="1"/>
    <col min="16174" max="16174" width="7.42578125" style="67" hidden="1" customWidth="1"/>
    <col min="16175" max="16175" width="12.28515625" style="67" hidden="1" customWidth="1"/>
    <col min="16176" max="16176" width="6.28515625" style="67" hidden="1" customWidth="1"/>
    <col min="16177" max="16177" width="13.42578125" style="67" hidden="1" customWidth="1"/>
    <col min="16178" max="16185" width="6.28515625" style="67" hidden="1" customWidth="1"/>
    <col min="16186" max="16384" width="6.28515625" style="67" hidden="1"/>
  </cols>
  <sheetData>
    <row r="1" spans="1:57" s="217" customFormat="1" ht="22.5" customHeight="1" thickBot="1">
      <c r="AW1" s="218"/>
      <c r="AZ1" s="110"/>
      <c r="BA1" s="110"/>
      <c r="BB1" s="110"/>
      <c r="BC1" s="110"/>
      <c r="BD1" s="110"/>
      <c r="BE1" s="110"/>
    </row>
    <row r="2" spans="1:57" ht="20.25">
      <c r="B2" s="766" t="s">
        <v>256</v>
      </c>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8"/>
      <c r="AJ2" s="67">
        <f>'[3]Annexure I'!E9</f>
        <v>14530</v>
      </c>
      <c r="AM2" s="769" t="s">
        <v>257</v>
      </c>
      <c r="AN2" s="770"/>
      <c r="AO2" s="770"/>
      <c r="AP2" s="770"/>
      <c r="AQ2" s="770"/>
      <c r="AR2" s="770"/>
      <c r="AS2" s="770"/>
      <c r="AT2" s="770"/>
      <c r="AU2" s="771"/>
    </row>
    <row r="3" spans="1:57" ht="15" customHeight="1">
      <c r="B3" s="219"/>
      <c r="K3" s="220" t="s">
        <v>258</v>
      </c>
      <c r="L3" s="221"/>
      <c r="M3" s="221"/>
      <c r="N3" s="221"/>
      <c r="O3" s="222"/>
      <c r="AG3" s="223"/>
      <c r="AJ3" s="67">
        <f>'[3]Annexure I'!E30</f>
        <v>691</v>
      </c>
      <c r="AM3" s="711" t="s">
        <v>259</v>
      </c>
      <c r="AN3" s="712"/>
      <c r="AO3" s="712"/>
      <c r="AP3" s="712"/>
      <c r="AQ3" s="712"/>
      <c r="AR3" s="712"/>
      <c r="AS3" s="712"/>
      <c r="AT3" s="712"/>
      <c r="AU3" s="223"/>
    </row>
    <row r="4" spans="1:57" ht="12" customHeight="1">
      <c r="B4" s="219"/>
      <c r="I4" s="224"/>
      <c r="J4" s="224"/>
      <c r="K4" s="224"/>
      <c r="L4" s="224"/>
      <c r="M4" s="224"/>
      <c r="N4" s="224"/>
      <c r="O4" s="224"/>
      <c r="P4" s="224"/>
      <c r="Q4" s="224"/>
      <c r="R4" s="224"/>
      <c r="S4" s="224"/>
      <c r="AG4" s="223"/>
      <c r="AM4" s="711" t="s">
        <v>260</v>
      </c>
      <c r="AN4" s="712"/>
      <c r="AO4" s="712"/>
      <c r="AP4" s="712"/>
      <c r="AQ4" s="712"/>
      <c r="AR4" s="712"/>
      <c r="AS4" s="712"/>
      <c r="AT4" s="712"/>
      <c r="AU4" s="223"/>
    </row>
    <row r="5" spans="1:57" s="229" customFormat="1" ht="20.25" customHeight="1">
      <c r="A5" s="225"/>
      <c r="B5" s="226" t="s">
        <v>261</v>
      </c>
      <c r="C5" s="227" t="str">
        <f>AZ45</f>
        <v>0</v>
      </c>
      <c r="D5" s="228"/>
      <c r="E5" s="227" t="str">
        <f>BA45</f>
        <v>0</v>
      </c>
      <c r="F5" s="228"/>
      <c r="G5" s="227" t="str">
        <f>BB45</f>
        <v>0</v>
      </c>
      <c r="H5" s="228"/>
      <c r="I5" s="227" t="str">
        <f>BC45</f>
        <v>0</v>
      </c>
      <c r="O5" s="230"/>
      <c r="P5" s="231"/>
      <c r="Q5" s="231"/>
      <c r="R5" s="231"/>
      <c r="S5" s="231"/>
      <c r="T5" s="231"/>
      <c r="U5" s="231"/>
      <c r="V5" s="231"/>
      <c r="W5" s="772" t="s">
        <v>262</v>
      </c>
      <c r="X5" s="772"/>
      <c r="Y5" s="772"/>
      <c r="Z5" s="772"/>
      <c r="AA5" s="772"/>
      <c r="AB5" s="772"/>
      <c r="AC5" s="772"/>
      <c r="AD5" s="772"/>
      <c r="AE5" s="772"/>
      <c r="AF5" s="772"/>
      <c r="AG5" s="773"/>
      <c r="AM5" s="226"/>
      <c r="AU5" s="223"/>
      <c r="AV5" s="217"/>
      <c r="AW5" s="218"/>
      <c r="AX5" s="67"/>
      <c r="AY5" s="67"/>
      <c r="AZ5" s="113"/>
      <c r="BA5" s="113"/>
      <c r="BB5" s="113"/>
      <c r="BC5" s="113"/>
      <c r="BD5" s="113"/>
      <c r="BE5" s="113"/>
    </row>
    <row r="6" spans="1:57" s="229" customFormat="1" ht="19.5" customHeight="1">
      <c r="A6" s="225"/>
      <c r="B6" s="232" t="s">
        <v>263</v>
      </c>
      <c r="C6" s="757" t="str">
        <f>Data!D21</f>
        <v>STO, Rajahmundry</v>
      </c>
      <c r="D6" s="757"/>
      <c r="E6" s="757"/>
      <c r="F6" s="757"/>
      <c r="G6" s="757"/>
      <c r="H6" s="757"/>
      <c r="I6" s="757"/>
      <c r="J6" s="757"/>
      <c r="K6" s="757"/>
      <c r="L6" s="757"/>
      <c r="O6" s="233" t="s">
        <v>264</v>
      </c>
      <c r="S6" s="765"/>
      <c r="T6" s="765"/>
      <c r="U6" s="765"/>
      <c r="V6" s="765"/>
      <c r="W6" s="765"/>
      <c r="X6" s="765"/>
      <c r="Y6" s="765"/>
      <c r="Z6" s="765"/>
      <c r="AA6" s="765"/>
      <c r="AB6" s="765"/>
      <c r="AC6" s="765"/>
      <c r="AD6" s="765"/>
      <c r="AG6" s="234"/>
      <c r="AM6" s="235" t="s">
        <v>265</v>
      </c>
      <c r="AN6" s="236"/>
      <c r="AO6" s="237">
        <f>Data!D25</f>
        <v>0</v>
      </c>
      <c r="AP6" s="67"/>
      <c r="AQ6" s="67"/>
      <c r="AR6" s="238" t="str">
        <f>"Treasury / PAO Code  : "&amp;LEFT(AO6,4)</f>
        <v>Treasury / PAO Code  : 0</v>
      </c>
      <c r="AS6" s="67"/>
      <c r="AT6" s="67"/>
      <c r="AU6" s="223"/>
      <c r="AV6" s="217"/>
      <c r="AW6" s="218"/>
      <c r="AX6" s="67"/>
      <c r="AY6" s="67"/>
      <c r="AZ6" s="113"/>
      <c r="BA6" s="113"/>
      <c r="BB6" s="113"/>
      <c r="BC6" s="113"/>
      <c r="BD6" s="113"/>
      <c r="BE6" s="113"/>
    </row>
    <row r="7" spans="1:57" s="229" customFormat="1" ht="6.75" customHeight="1">
      <c r="A7" s="225"/>
      <c r="B7" s="226"/>
      <c r="O7" s="233"/>
      <c r="W7" s="239"/>
      <c r="X7" s="239"/>
      <c r="Y7" s="239"/>
      <c r="Z7" s="239"/>
      <c r="AA7" s="239"/>
      <c r="AB7" s="239"/>
      <c r="AC7" s="239"/>
      <c r="AD7" s="239"/>
      <c r="AG7" s="234"/>
      <c r="AM7" s="226"/>
      <c r="AQ7" s="67"/>
      <c r="AS7" s="238"/>
      <c r="AT7" s="240"/>
      <c r="AU7" s="223"/>
      <c r="AV7" s="217"/>
      <c r="AW7" s="218"/>
      <c r="AX7" s="67"/>
      <c r="AY7" s="67"/>
      <c r="AZ7" s="113"/>
      <c r="BA7" s="113"/>
      <c r="BB7" s="113"/>
      <c r="BC7" s="113"/>
      <c r="BD7" s="113"/>
      <c r="BE7" s="113"/>
    </row>
    <row r="8" spans="1:57" s="229" customFormat="1" ht="24" customHeight="1">
      <c r="A8" s="225"/>
      <c r="B8" s="226" t="s">
        <v>266</v>
      </c>
      <c r="C8" s="750">
        <f>Data!D25</f>
        <v>0</v>
      </c>
      <c r="D8" s="749"/>
      <c r="E8" s="749"/>
      <c r="F8" s="749"/>
      <c r="G8" s="749"/>
      <c r="H8" s="749"/>
      <c r="I8" s="748"/>
      <c r="O8" s="233" t="s">
        <v>204</v>
      </c>
      <c r="T8" s="241"/>
      <c r="U8" s="747"/>
      <c r="V8" s="749"/>
      <c r="W8" s="749"/>
      <c r="X8" s="749"/>
      <c r="Y8" s="749"/>
      <c r="Z8" s="749"/>
      <c r="AA8" s="749"/>
      <c r="AB8" s="749"/>
      <c r="AC8" s="749"/>
      <c r="AD8" s="748"/>
      <c r="AG8" s="234"/>
      <c r="AM8" s="242" t="s">
        <v>267</v>
      </c>
      <c r="AN8" s="238"/>
      <c r="AO8" s="243" t="str">
        <f>E10&amp;", "&amp;S10</f>
        <v>Conservator of Forests, Rajahmundry Circle, Rajamahendravaram</v>
      </c>
      <c r="AP8" s="238"/>
      <c r="AQ8" s="238"/>
      <c r="AR8" s="759" t="s">
        <v>268</v>
      </c>
      <c r="AS8" s="759"/>
      <c r="AT8" s="760" t="str">
        <f>C6</f>
        <v>STO, Rajahmundry</v>
      </c>
      <c r="AU8" s="761"/>
      <c r="AV8" s="217"/>
      <c r="AW8" s="218"/>
      <c r="AX8" s="67"/>
      <c r="AY8" s="67"/>
      <c r="AZ8" s="113"/>
      <c r="BA8" s="113"/>
      <c r="BB8" s="113"/>
      <c r="BC8" s="113"/>
      <c r="BD8" s="113"/>
      <c r="BE8" s="113"/>
    </row>
    <row r="9" spans="1:57" s="229" customFormat="1" ht="3.75" customHeight="1">
      <c r="A9" s="225"/>
      <c r="B9" s="226"/>
      <c r="O9" s="244"/>
      <c r="P9" s="239"/>
      <c r="Q9" s="239"/>
      <c r="R9" s="239"/>
      <c r="S9" s="239"/>
      <c r="T9" s="239"/>
      <c r="U9" s="239"/>
      <c r="V9" s="239"/>
      <c r="W9" s="239"/>
      <c r="X9" s="239"/>
      <c r="Y9" s="239"/>
      <c r="Z9" s="239"/>
      <c r="AA9" s="239"/>
      <c r="AB9" s="239"/>
      <c r="AC9" s="239"/>
      <c r="AD9" s="245"/>
      <c r="AE9" s="239"/>
      <c r="AF9" s="239"/>
      <c r="AG9" s="246"/>
      <c r="AM9" s="247"/>
      <c r="AN9" s="238"/>
      <c r="AO9" s="248"/>
      <c r="AP9" s="238"/>
      <c r="AQ9" s="238"/>
      <c r="AR9" s="238"/>
      <c r="AS9" s="238"/>
      <c r="AT9" s="238"/>
      <c r="AU9" s="223"/>
      <c r="AV9" s="217"/>
      <c r="AW9" s="218"/>
      <c r="AX9" s="67"/>
      <c r="AY9" s="67"/>
      <c r="AZ9" s="113"/>
      <c r="BA9" s="113"/>
      <c r="BB9" s="113"/>
      <c r="BC9" s="113"/>
      <c r="BD9" s="113"/>
      <c r="BE9" s="113"/>
    </row>
    <row r="10" spans="1:57" s="229" customFormat="1" ht="23.25" customHeight="1">
      <c r="A10" s="225"/>
      <c r="B10" s="232" t="s">
        <v>269</v>
      </c>
      <c r="E10" s="249" t="str">
        <f>Data!D28</f>
        <v>Conservator of Forests</v>
      </c>
      <c r="F10" s="250"/>
      <c r="G10" s="250"/>
      <c r="H10" s="250"/>
      <c r="I10" s="250"/>
      <c r="M10" s="762" t="s">
        <v>270</v>
      </c>
      <c r="N10" s="762"/>
      <c r="O10" s="762"/>
      <c r="P10" s="762"/>
      <c r="Q10" s="762"/>
      <c r="R10" s="762"/>
      <c r="S10" s="763" t="str">
        <f>Data!D29&amp;", "&amp;Data!D30</f>
        <v>Rajahmundry Circle, Rajamahendravaram</v>
      </c>
      <c r="T10" s="763"/>
      <c r="U10" s="763"/>
      <c r="V10" s="763"/>
      <c r="W10" s="763"/>
      <c r="X10" s="763"/>
      <c r="Y10" s="763"/>
      <c r="Z10" s="763"/>
      <c r="AA10" s="763"/>
      <c r="AB10" s="763"/>
      <c r="AC10" s="763"/>
      <c r="AD10" s="763"/>
      <c r="AE10" s="763"/>
      <c r="AF10" s="763"/>
      <c r="AG10" s="764"/>
      <c r="AM10" s="219" t="s">
        <v>271</v>
      </c>
      <c r="AN10" s="67"/>
      <c r="AO10" s="67"/>
      <c r="AP10" s="67"/>
      <c r="AQ10" s="67"/>
      <c r="AR10" s="67"/>
      <c r="AS10" s="67"/>
      <c r="AT10" s="67"/>
      <c r="AU10" s="223"/>
      <c r="AV10" s="217"/>
      <c r="AW10" s="218"/>
      <c r="AX10" s="67"/>
      <c r="AY10" s="67"/>
      <c r="AZ10" s="113"/>
      <c r="BA10" s="113"/>
      <c r="BB10" s="113"/>
      <c r="BC10" s="113"/>
      <c r="BD10" s="113"/>
      <c r="BE10" s="113"/>
    </row>
    <row r="11" spans="1:57" s="229" customFormat="1" ht="6.75" customHeight="1">
      <c r="A11" s="225"/>
      <c r="B11" s="226"/>
      <c r="AG11" s="234"/>
      <c r="AM11" s="226"/>
      <c r="AN11" s="67"/>
      <c r="AO11" s="67"/>
      <c r="AP11" s="67"/>
      <c r="AQ11" s="67"/>
      <c r="AR11" s="67"/>
      <c r="AS11" s="67"/>
      <c r="AT11" s="67"/>
      <c r="AU11" s="223"/>
      <c r="AV11" s="217"/>
      <c r="AW11" s="218"/>
      <c r="AX11" s="67"/>
      <c r="AY11" s="67"/>
      <c r="AZ11" s="113"/>
      <c r="BA11" s="113"/>
      <c r="BB11" s="113"/>
      <c r="BC11" s="113"/>
      <c r="BD11" s="113"/>
      <c r="BE11" s="113"/>
    </row>
    <row r="12" spans="1:57" s="229" customFormat="1" ht="24" customHeight="1">
      <c r="A12" s="225"/>
      <c r="B12" s="226" t="s">
        <v>272</v>
      </c>
      <c r="E12" s="754">
        <f>Data!D23</f>
        <v>0</v>
      </c>
      <c r="F12" s="755"/>
      <c r="G12" s="755"/>
      <c r="H12" s="755"/>
      <c r="I12" s="756"/>
      <c r="K12" s="251" t="s">
        <v>273</v>
      </c>
      <c r="O12" s="757" t="str">
        <f>Data!E23</f>
        <v>Rajahmundry</v>
      </c>
      <c r="P12" s="757"/>
      <c r="Q12" s="757"/>
      <c r="R12" s="757"/>
      <c r="S12" s="757"/>
      <c r="T12" s="757"/>
      <c r="U12" s="757"/>
      <c r="V12" s="757"/>
      <c r="W12" s="757"/>
      <c r="X12" s="757"/>
      <c r="Y12" s="757"/>
      <c r="Z12" s="757"/>
      <c r="AA12" s="757"/>
      <c r="AB12" s="757"/>
      <c r="AC12" s="757"/>
      <c r="AD12" s="757"/>
      <c r="AE12" s="757"/>
      <c r="AF12" s="757"/>
      <c r="AG12" s="758"/>
      <c r="AM12" s="219" t="s">
        <v>274</v>
      </c>
      <c r="AQ12" s="67"/>
      <c r="AR12" s="67"/>
      <c r="AS12" s="67"/>
      <c r="AT12" s="67"/>
      <c r="AU12" s="223"/>
      <c r="AV12" s="217"/>
      <c r="AW12" s="218"/>
      <c r="AX12" s="67"/>
      <c r="AY12" s="67"/>
      <c r="BD12" s="113"/>
      <c r="BE12" s="113"/>
    </row>
    <row r="13" spans="1:57" s="229" customFormat="1" ht="7.5" customHeight="1">
      <c r="A13" s="225"/>
      <c r="B13" s="226"/>
      <c r="AG13" s="234"/>
      <c r="AM13" s="226"/>
      <c r="AQ13" s="67"/>
      <c r="AR13" s="67"/>
      <c r="AS13" s="67"/>
      <c r="AT13" s="67"/>
      <c r="AU13" s="223"/>
      <c r="AV13" s="217"/>
      <c r="AW13" s="218"/>
      <c r="AX13" s="67"/>
      <c r="AY13" s="67"/>
      <c r="BD13" s="113"/>
      <c r="BE13" s="113"/>
    </row>
    <row r="14" spans="1:57" s="229" customFormat="1" ht="20.25" customHeight="1">
      <c r="A14" s="225"/>
      <c r="B14" s="226" t="s">
        <v>275</v>
      </c>
      <c r="E14" s="227">
        <v>8</v>
      </c>
      <c r="F14" s="228"/>
      <c r="G14" s="227">
        <v>0</v>
      </c>
      <c r="H14" s="228"/>
      <c r="I14" s="227">
        <v>1</v>
      </c>
      <c r="J14" s="228"/>
      <c r="K14" s="227">
        <v>1</v>
      </c>
      <c r="L14" s="228"/>
      <c r="M14" s="227">
        <v>0</v>
      </c>
      <c r="N14" s="228"/>
      <c r="O14" s="227">
        <v>0</v>
      </c>
      <c r="P14" s="228"/>
      <c r="Q14" s="228"/>
      <c r="R14" s="747">
        <v>1</v>
      </c>
      <c r="S14" s="748"/>
      <c r="T14" s="228"/>
      <c r="U14" s="227">
        <v>0</v>
      </c>
      <c r="V14" s="228"/>
      <c r="W14" s="227">
        <v>7</v>
      </c>
      <c r="X14" s="228"/>
      <c r="Y14" s="228"/>
      <c r="Z14" s="747">
        <v>0</v>
      </c>
      <c r="AA14" s="749"/>
      <c r="AB14" s="748"/>
      <c r="AC14" s="252"/>
      <c r="AD14" s="747">
        <v>0</v>
      </c>
      <c r="AE14" s="749"/>
      <c r="AF14" s="748"/>
      <c r="AG14" s="253"/>
      <c r="AM14" s="219" t="s">
        <v>276</v>
      </c>
      <c r="AN14" s="254" t="s">
        <v>277</v>
      </c>
      <c r="AO14" s="254"/>
      <c r="AP14" s="255"/>
      <c r="AQ14" s="67"/>
      <c r="AR14" s="67"/>
      <c r="AS14" s="67"/>
      <c r="AT14" s="67"/>
      <c r="AU14" s="223"/>
      <c r="AV14" s="217"/>
      <c r="AW14" s="218"/>
      <c r="AX14" s="67"/>
      <c r="AY14" s="67"/>
      <c r="BD14" s="113"/>
      <c r="BE14" s="113"/>
    </row>
    <row r="15" spans="1:57" s="229" customFormat="1" ht="3.75" customHeight="1">
      <c r="A15" s="225"/>
      <c r="B15" s="226"/>
      <c r="AG15" s="234"/>
      <c r="AM15" s="226"/>
      <c r="AU15" s="234"/>
      <c r="AV15" s="217"/>
      <c r="AW15" s="218"/>
      <c r="AX15" s="67"/>
      <c r="AY15" s="67"/>
      <c r="BD15" s="113"/>
      <c r="BE15" s="113"/>
    </row>
    <row r="16" spans="1:57" s="229" customFormat="1" ht="12" customHeight="1">
      <c r="A16" s="225"/>
      <c r="B16" s="226"/>
      <c r="E16" s="751" t="s">
        <v>278</v>
      </c>
      <c r="F16" s="751"/>
      <c r="G16" s="751"/>
      <c r="H16" s="751"/>
      <c r="I16" s="751"/>
      <c r="J16" s="751"/>
      <c r="K16" s="751"/>
      <c r="M16" s="751" t="s">
        <v>279</v>
      </c>
      <c r="N16" s="751"/>
      <c r="O16" s="751"/>
      <c r="R16" s="713" t="s">
        <v>280</v>
      </c>
      <c r="S16" s="713"/>
      <c r="T16" s="713"/>
      <c r="U16" s="713"/>
      <c r="V16" s="713"/>
      <c r="W16" s="713"/>
      <c r="Z16" s="713" t="s">
        <v>281</v>
      </c>
      <c r="AA16" s="713"/>
      <c r="AB16" s="713"/>
      <c r="AC16" s="713"/>
      <c r="AD16" s="713"/>
      <c r="AE16" s="713"/>
      <c r="AF16" s="228"/>
      <c r="AG16" s="253"/>
      <c r="AM16" s="752"/>
      <c r="AN16" s="753"/>
      <c r="AO16" s="753"/>
      <c r="AP16" s="753"/>
      <c r="AU16" s="234"/>
      <c r="AV16" s="217"/>
      <c r="AW16" s="218"/>
      <c r="AX16" s="67"/>
      <c r="AY16" s="67"/>
      <c r="BD16" s="113"/>
      <c r="BE16" s="113"/>
    </row>
    <row r="17" spans="1:57" s="229" customFormat="1" ht="5.25" customHeight="1">
      <c r="A17" s="225"/>
      <c r="B17" s="226"/>
      <c r="AG17" s="234"/>
      <c r="AM17" s="226"/>
      <c r="AU17" s="234"/>
      <c r="AV17" s="217"/>
      <c r="AW17" s="218"/>
      <c r="AX17" s="67"/>
      <c r="AY17" s="67"/>
      <c r="BD17" s="113"/>
      <c r="BE17" s="113"/>
    </row>
    <row r="18" spans="1:57" s="229" customFormat="1" ht="21.75" customHeight="1">
      <c r="A18" s="225"/>
      <c r="B18" s="226"/>
      <c r="G18" s="227">
        <v>0</v>
      </c>
      <c r="H18" s="228"/>
      <c r="I18" s="227">
        <v>1</v>
      </c>
      <c r="J18" s="228"/>
      <c r="K18" s="228"/>
      <c r="L18" s="228"/>
      <c r="M18" s="227">
        <v>0</v>
      </c>
      <c r="N18" s="228"/>
      <c r="O18" s="227">
        <v>0</v>
      </c>
      <c r="P18" s="228"/>
      <c r="Q18" s="747">
        <v>0</v>
      </c>
      <c r="R18" s="748"/>
      <c r="S18" s="228"/>
      <c r="T18" s="228"/>
      <c r="U18" s="228"/>
      <c r="V18" s="228"/>
      <c r="W18" s="227">
        <v>0</v>
      </c>
      <c r="X18" s="228"/>
      <c r="Y18" s="747">
        <v>0</v>
      </c>
      <c r="Z18" s="748"/>
      <c r="AA18" s="228"/>
      <c r="AB18" s="747">
        <v>2</v>
      </c>
      <c r="AC18" s="749"/>
      <c r="AD18" s="748"/>
      <c r="AG18" s="234"/>
      <c r="AM18" s="219"/>
      <c r="AN18" s="67"/>
      <c r="AO18" s="712" t="s">
        <v>282</v>
      </c>
      <c r="AP18" s="712"/>
      <c r="AQ18" s="256"/>
      <c r="AR18" s="224" t="s">
        <v>283</v>
      </c>
      <c r="AS18" s="257"/>
      <c r="AT18" s="258" t="s">
        <v>284</v>
      </c>
      <c r="AU18" s="259">
        <f>Y25</f>
        <v>17081</v>
      </c>
      <c r="AV18" s="217"/>
      <c r="AW18" s="218"/>
      <c r="AX18" s="67"/>
      <c r="AY18" s="67"/>
      <c r="BD18" s="113"/>
      <c r="BE18" s="113"/>
    </row>
    <row r="19" spans="1:57" s="229" customFormat="1" ht="3.75" customHeight="1">
      <c r="A19" s="225"/>
      <c r="B19" s="226"/>
      <c r="AG19" s="234"/>
      <c r="AM19" s="219"/>
      <c r="AN19" s="67"/>
      <c r="AO19" s="67"/>
      <c r="AP19" s="67"/>
      <c r="AQ19" s="67"/>
      <c r="AR19" s="67"/>
      <c r="AS19" s="67"/>
      <c r="AT19" s="67"/>
      <c r="AU19" s="223"/>
      <c r="AV19" s="217"/>
      <c r="AW19" s="218"/>
      <c r="AX19" s="67"/>
      <c r="AY19" s="67"/>
      <c r="BD19" s="113"/>
      <c r="BE19" s="113"/>
    </row>
    <row r="20" spans="1:57" s="229" customFormat="1" ht="12" customHeight="1">
      <c r="A20" s="225"/>
      <c r="B20" s="226"/>
      <c r="G20" s="713" t="s">
        <v>285</v>
      </c>
      <c r="H20" s="713"/>
      <c r="I20" s="713"/>
      <c r="M20" s="713" t="s">
        <v>286</v>
      </c>
      <c r="N20" s="713"/>
      <c r="O20" s="713"/>
      <c r="P20" s="713"/>
      <c r="Q20" s="713"/>
      <c r="R20" s="713"/>
      <c r="W20" s="713" t="s">
        <v>287</v>
      </c>
      <c r="X20" s="713"/>
      <c r="Y20" s="713"/>
      <c r="Z20" s="713"/>
      <c r="AA20" s="713"/>
      <c r="AB20" s="713"/>
      <c r="AC20" s="713"/>
      <c r="AD20" s="713"/>
      <c r="AG20" s="234"/>
      <c r="AM20" s="719" t="str">
        <f>B27</f>
        <v>(Net Rupees Seventeen thousand Eighty One only)</v>
      </c>
      <c r="AN20" s="720"/>
      <c r="AO20" s="720"/>
      <c r="AP20" s="720"/>
      <c r="AQ20" s="720"/>
      <c r="AR20" s="720"/>
      <c r="AS20" s="720"/>
      <c r="AT20" s="720"/>
      <c r="AU20" s="721"/>
      <c r="AV20" s="217"/>
      <c r="AW20" s="218"/>
      <c r="AX20" s="67"/>
      <c r="AY20" s="67"/>
      <c r="BD20" s="113"/>
      <c r="BE20" s="113"/>
    </row>
    <row r="21" spans="1:57" s="229" customFormat="1" ht="5.25" customHeight="1">
      <c r="A21" s="225"/>
      <c r="B21" s="226"/>
      <c r="AG21" s="234"/>
      <c r="AM21" s="719"/>
      <c r="AN21" s="720"/>
      <c r="AO21" s="720"/>
      <c r="AP21" s="720"/>
      <c r="AQ21" s="720"/>
      <c r="AR21" s="720"/>
      <c r="AS21" s="720"/>
      <c r="AT21" s="720"/>
      <c r="AU21" s="721"/>
      <c r="AV21" s="217"/>
      <c r="AW21" s="218"/>
      <c r="AX21" s="67"/>
      <c r="AY21" s="67"/>
      <c r="BD21" s="113"/>
      <c r="BE21" s="113"/>
    </row>
    <row r="22" spans="1:57" s="229" customFormat="1" ht="12" customHeight="1">
      <c r="A22" s="225"/>
      <c r="B22" s="226" t="s">
        <v>288</v>
      </c>
      <c r="C22" s="741" t="s">
        <v>223</v>
      </c>
      <c r="E22" s="260" t="s">
        <v>289</v>
      </c>
      <c r="K22" s="741" t="s">
        <v>225</v>
      </c>
      <c r="M22" s="229" t="s">
        <v>290</v>
      </c>
      <c r="W22" s="741" t="str">
        <f>'Insurance Form 40'!P30</f>
        <v>2</v>
      </c>
      <c r="Y22" s="715" t="str">
        <f>'Insurance Form 40'!Q30</f>
        <v>4</v>
      </c>
      <c r="Z22" s="743"/>
      <c r="AB22" s="715" t="str">
        <f>'Insurance Form 40'!R30</f>
        <v>0</v>
      </c>
      <c r="AC22" s="745"/>
      <c r="AD22" s="743"/>
      <c r="AF22" s="715" t="str">
        <f>'Insurance Form 40'!S30</f>
        <v>6</v>
      </c>
      <c r="AG22" s="716"/>
      <c r="AM22" s="722"/>
      <c r="AN22" s="723"/>
      <c r="AO22" s="723"/>
      <c r="AP22" s="723"/>
      <c r="AQ22" s="723"/>
      <c r="AR22" s="723"/>
      <c r="AS22" s="723"/>
      <c r="AT22" s="723"/>
      <c r="AU22" s="724"/>
      <c r="AV22" s="217"/>
      <c r="AW22" s="218"/>
      <c r="AX22" s="67"/>
      <c r="AY22" s="67"/>
      <c r="BD22" s="113"/>
      <c r="BE22" s="113"/>
    </row>
    <row r="23" spans="1:57" s="229" customFormat="1" ht="14.25" customHeight="1">
      <c r="A23" s="225"/>
      <c r="B23" s="226" t="s">
        <v>291</v>
      </c>
      <c r="C23" s="742"/>
      <c r="E23" s="260" t="s">
        <v>292</v>
      </c>
      <c r="K23" s="742"/>
      <c r="M23" s="229" t="s">
        <v>293</v>
      </c>
      <c r="W23" s="742"/>
      <c r="Y23" s="717"/>
      <c r="Z23" s="744"/>
      <c r="AB23" s="717"/>
      <c r="AC23" s="746"/>
      <c r="AD23" s="744"/>
      <c r="AF23" s="717"/>
      <c r="AG23" s="718"/>
      <c r="AM23" s="261" t="s">
        <v>294</v>
      </c>
      <c r="AN23" s="255"/>
      <c r="AO23" s="734"/>
      <c r="AP23" s="734"/>
      <c r="AQ23" s="734"/>
      <c r="AR23" s="734"/>
      <c r="AS23" s="734"/>
      <c r="AT23" s="262" t="s">
        <v>295</v>
      </c>
      <c r="AU23" s="223"/>
      <c r="AV23" s="217"/>
      <c r="AW23" s="218"/>
      <c r="AX23" s="67"/>
      <c r="AY23" s="67"/>
      <c r="BD23" s="113"/>
      <c r="BE23" s="113"/>
    </row>
    <row r="24" spans="1:57" s="229" customFormat="1" ht="15" customHeight="1">
      <c r="A24" s="225"/>
      <c r="B24" s="226"/>
      <c r="AG24" s="234"/>
      <c r="AM24" s="735" t="str">
        <f>[1]Data!C24</f>
        <v>Guntur Circle, Guntur</v>
      </c>
      <c r="AN24" s="736"/>
      <c r="AO24" s="737"/>
      <c r="AP24" s="737"/>
      <c r="AQ24" s="737"/>
      <c r="AR24" s="67" t="s">
        <v>296</v>
      </c>
      <c r="AS24" s="67"/>
      <c r="AT24" s="67"/>
      <c r="AU24" s="223"/>
      <c r="AV24" s="217"/>
      <c r="AW24" s="218"/>
      <c r="AX24" s="67"/>
      <c r="AY24" s="67"/>
      <c r="BD24" s="113"/>
      <c r="BE24" s="113"/>
    </row>
    <row r="25" spans="1:57" s="229" customFormat="1" ht="15" customHeight="1">
      <c r="A25" s="225"/>
      <c r="B25" s="263" t="s">
        <v>297</v>
      </c>
      <c r="C25" s="738">
        <f>cal!B112</f>
        <v>17081</v>
      </c>
      <c r="D25" s="738"/>
      <c r="E25" s="738"/>
      <c r="F25" s="738"/>
      <c r="G25" s="738"/>
      <c r="I25" s="739" t="s">
        <v>298</v>
      </c>
      <c r="J25" s="739"/>
      <c r="K25" s="739"/>
      <c r="L25" s="739"/>
      <c r="M25" s="739"/>
      <c r="O25" s="738">
        <v>0</v>
      </c>
      <c r="P25" s="738"/>
      <c r="Q25" s="738"/>
      <c r="R25" s="738"/>
      <c r="S25" s="738"/>
      <c r="U25" s="739" t="s">
        <v>299</v>
      </c>
      <c r="V25" s="739"/>
      <c r="W25" s="739"/>
      <c r="Y25" s="738">
        <f>C25</f>
        <v>17081</v>
      </c>
      <c r="Z25" s="738"/>
      <c r="AA25" s="738"/>
      <c r="AB25" s="738"/>
      <c r="AC25" s="738"/>
      <c r="AD25" s="738"/>
      <c r="AE25" s="738"/>
      <c r="AF25" s="738"/>
      <c r="AG25" s="740"/>
      <c r="AM25" s="226" t="s">
        <v>300</v>
      </c>
      <c r="AN25" s="67"/>
      <c r="AO25" s="67"/>
      <c r="AP25" s="67"/>
      <c r="AQ25" s="67"/>
      <c r="AR25" s="67"/>
      <c r="AT25" s="67"/>
      <c r="AU25" s="223"/>
      <c r="AV25" s="217"/>
      <c r="AW25" s="218"/>
      <c r="AX25" s="67"/>
      <c r="AY25" s="67"/>
      <c r="BD25" s="113"/>
      <c r="BE25" s="113"/>
    </row>
    <row r="26" spans="1:57" s="229" customFormat="1" ht="12" customHeight="1">
      <c r="A26" s="225"/>
      <c r="B26" s="263"/>
      <c r="C26" s="264"/>
      <c r="D26" s="264"/>
      <c r="E26" s="264"/>
      <c r="F26" s="264"/>
      <c r="G26" s="264"/>
      <c r="I26" s="258"/>
      <c r="J26" s="258"/>
      <c r="K26" s="258"/>
      <c r="L26" s="258"/>
      <c r="M26" s="258"/>
      <c r="O26" s="264"/>
      <c r="P26" s="264"/>
      <c r="Q26" s="264"/>
      <c r="R26" s="264"/>
      <c r="S26" s="264"/>
      <c r="U26" s="258"/>
      <c r="V26" s="258"/>
      <c r="W26" s="258"/>
      <c r="Y26" s="264"/>
      <c r="Z26" s="264"/>
      <c r="AA26" s="264"/>
      <c r="AB26" s="264"/>
      <c r="AC26" s="264"/>
      <c r="AD26" s="264"/>
      <c r="AE26" s="264"/>
      <c r="AF26" s="264"/>
      <c r="AG26" s="265"/>
      <c r="AM26" s="226"/>
      <c r="AN26" s="67"/>
      <c r="AO26" s="67"/>
      <c r="AP26" s="67"/>
      <c r="AQ26" s="67"/>
      <c r="AR26" s="67"/>
      <c r="AT26" s="67"/>
      <c r="AU26" s="223"/>
      <c r="AV26" s="217"/>
      <c r="AW26" s="218"/>
      <c r="AX26" s="67"/>
      <c r="AY26" s="67"/>
      <c r="BD26" s="113"/>
      <c r="BE26" s="113"/>
    </row>
    <row r="27" spans="1:57" s="229" customFormat="1" ht="12" customHeight="1">
      <c r="A27" s="225"/>
      <c r="B27" s="719" t="str">
        <f>"(Net Rupees "&amp;B116&amp;")"</f>
        <v>(Net Rupees Seventeen thousand Eighty One only)</v>
      </c>
      <c r="C27" s="725"/>
      <c r="D27" s="725"/>
      <c r="E27" s="725"/>
      <c r="F27" s="725"/>
      <c r="G27" s="725"/>
      <c r="H27" s="725"/>
      <c r="I27" s="725"/>
      <c r="J27" s="725"/>
      <c r="K27" s="725"/>
      <c r="L27" s="725"/>
      <c r="M27" s="725"/>
      <c r="N27" s="725"/>
      <c r="O27" s="725"/>
      <c r="P27" s="725"/>
      <c r="Q27" s="725"/>
      <c r="R27" s="725"/>
      <c r="S27" s="725"/>
      <c r="T27" s="725"/>
      <c r="U27" s="725"/>
      <c r="V27" s="725"/>
      <c r="W27" s="725"/>
      <c r="X27" s="725"/>
      <c r="Y27" s="725"/>
      <c r="Z27" s="725"/>
      <c r="AA27" s="725"/>
      <c r="AB27" s="725"/>
      <c r="AC27" s="725"/>
      <c r="AD27" s="725"/>
      <c r="AE27" s="725"/>
      <c r="AF27" s="725"/>
      <c r="AG27" s="726"/>
      <c r="AM27" s="226"/>
      <c r="AN27" s="67"/>
      <c r="AO27" s="67"/>
      <c r="AP27" s="67"/>
      <c r="AQ27" s="67"/>
      <c r="AR27" s="67"/>
      <c r="AT27" s="67"/>
      <c r="AU27" s="223"/>
      <c r="AV27" s="217"/>
      <c r="AW27" s="218"/>
      <c r="AX27" s="67"/>
      <c r="AY27" s="67"/>
      <c r="BD27" s="113"/>
      <c r="BE27" s="113"/>
    </row>
    <row r="28" spans="1:57" s="229" customFormat="1" ht="17.25" customHeight="1">
      <c r="A28" s="225"/>
      <c r="B28" s="727"/>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9"/>
      <c r="AM28" s="219" t="s">
        <v>301</v>
      </c>
      <c r="AN28" s="67"/>
      <c r="AO28" s="67"/>
      <c r="AP28" s="67"/>
      <c r="AQ28" s="67"/>
      <c r="AR28" s="67"/>
      <c r="AS28" s="67" t="s">
        <v>302</v>
      </c>
      <c r="AT28" s="67"/>
      <c r="AU28" s="223"/>
      <c r="AV28" s="217"/>
      <c r="AW28" s="218"/>
      <c r="AX28" s="67"/>
      <c r="AY28" s="67"/>
      <c r="BD28" s="113"/>
      <c r="BE28" s="113"/>
    </row>
    <row r="29" spans="1:57" s="229" customFormat="1" ht="18" customHeight="1">
      <c r="A29" s="225"/>
      <c r="B29" s="232" t="s">
        <v>303</v>
      </c>
      <c r="E29" s="730"/>
      <c r="F29" s="731"/>
      <c r="G29" s="731"/>
      <c r="H29" s="731"/>
      <c r="I29" s="731"/>
      <c r="J29" s="731"/>
      <c r="K29" s="731"/>
      <c r="L29" s="731"/>
      <c r="M29" s="731"/>
      <c r="O29" s="266" t="s">
        <v>304</v>
      </c>
      <c r="U29" s="732"/>
      <c r="V29" s="732"/>
      <c r="W29" s="732"/>
      <c r="X29" s="732"/>
      <c r="Y29" s="732"/>
      <c r="Z29" s="732"/>
      <c r="AA29" s="732"/>
      <c r="AB29" s="732"/>
      <c r="AC29" s="732"/>
      <c r="AD29" s="732"/>
      <c r="AE29" s="732"/>
      <c r="AF29" s="732"/>
      <c r="AG29" s="733"/>
      <c r="AM29" s="219" t="s">
        <v>182</v>
      </c>
      <c r="AN29" s="67"/>
      <c r="AO29" s="67"/>
      <c r="AP29" s="67"/>
      <c r="AQ29" s="67"/>
      <c r="AR29" s="67"/>
      <c r="AS29" s="67" t="s">
        <v>182</v>
      </c>
      <c r="AT29" s="67"/>
      <c r="AU29" s="223"/>
      <c r="AV29" s="217"/>
      <c r="AW29" s="218"/>
      <c r="AX29" s="67"/>
      <c r="AY29" s="67"/>
      <c r="AZ29" s="113"/>
      <c r="BA29" s="113"/>
      <c r="BB29" s="113"/>
      <c r="BC29" s="113"/>
      <c r="BD29" s="113"/>
      <c r="BE29" s="113"/>
    </row>
    <row r="30" spans="1:57" s="229" customFormat="1" ht="15" customHeight="1">
      <c r="A30" s="225"/>
      <c r="B30" s="226" t="s">
        <v>305</v>
      </c>
      <c r="AG30" s="234"/>
      <c r="AM30" s="219"/>
      <c r="AN30" s="67"/>
      <c r="AO30" s="67"/>
      <c r="AP30" s="67"/>
      <c r="AQ30" s="67"/>
      <c r="AR30" s="67"/>
      <c r="AS30" s="67"/>
      <c r="AT30" s="67"/>
      <c r="AU30" s="223"/>
      <c r="AV30" s="217"/>
      <c r="AW30" s="218"/>
      <c r="AX30" s="67"/>
      <c r="AY30" s="67"/>
      <c r="AZ30" s="113"/>
      <c r="BA30" s="113"/>
      <c r="BB30" s="113"/>
      <c r="BC30" s="113"/>
      <c r="BD30" s="113"/>
      <c r="BE30" s="113"/>
    </row>
    <row r="31" spans="1:57" s="229" customFormat="1" ht="20.25" customHeight="1">
      <c r="A31" s="225"/>
      <c r="B31" s="226"/>
      <c r="AG31" s="234"/>
      <c r="AM31" s="219"/>
      <c r="AN31" s="67"/>
      <c r="AO31" s="67"/>
      <c r="AP31" s="67"/>
      <c r="AQ31" s="67"/>
      <c r="AR31" s="67"/>
      <c r="AS31" s="67"/>
      <c r="AT31" s="67"/>
      <c r="AU31" s="223"/>
      <c r="AV31" s="217"/>
      <c r="AW31" s="218"/>
      <c r="AX31" s="67"/>
      <c r="AY31" s="67"/>
      <c r="AZ31" s="113"/>
      <c r="BA31" s="113"/>
      <c r="BB31" s="113"/>
      <c r="BC31" s="113"/>
      <c r="BD31" s="113"/>
      <c r="BE31" s="113"/>
    </row>
    <row r="32" spans="1:57" s="229" customFormat="1" ht="13.5" customHeight="1">
      <c r="A32" s="225"/>
      <c r="B32" s="226"/>
      <c r="AG32" s="234"/>
      <c r="AM32" s="711" t="s">
        <v>306</v>
      </c>
      <c r="AN32" s="712"/>
      <c r="AO32" s="67"/>
      <c r="AP32" s="67"/>
      <c r="AQ32" s="67"/>
      <c r="AR32" s="67"/>
      <c r="AS32" s="67"/>
      <c r="AT32" s="67"/>
      <c r="AU32" s="223"/>
      <c r="AV32" s="217"/>
      <c r="AW32" s="218"/>
      <c r="AX32" s="67"/>
      <c r="AY32" s="67"/>
      <c r="AZ32" s="113"/>
      <c r="BA32" s="113"/>
      <c r="BB32" s="113"/>
      <c r="BC32" s="113"/>
      <c r="BD32" s="113"/>
      <c r="BE32" s="113"/>
    </row>
    <row r="33" spans="1:57" s="229" customFormat="1" ht="20.25" customHeight="1">
      <c r="A33" s="225"/>
      <c r="B33" s="226" t="s">
        <v>307</v>
      </c>
      <c r="G33" s="229" t="s">
        <v>308</v>
      </c>
      <c r="AG33" s="234"/>
      <c r="AM33" s="219"/>
      <c r="AN33" s="67"/>
      <c r="AO33" s="67"/>
      <c r="AP33" s="67"/>
      <c r="AQ33" s="67"/>
      <c r="AR33" s="67"/>
      <c r="AS33" s="67"/>
      <c r="AT33" s="67"/>
      <c r="AU33" s="223"/>
      <c r="AV33" s="217"/>
      <c r="AW33" s="218"/>
      <c r="AX33" s="67"/>
      <c r="AY33" s="67"/>
      <c r="AZ33" s="113"/>
      <c r="BA33" s="267"/>
      <c r="BB33" s="113"/>
      <c r="BC33" s="113"/>
      <c r="BD33" s="113"/>
      <c r="BE33" s="113"/>
    </row>
    <row r="34" spans="1:57" s="229" customFormat="1" ht="20.25" customHeight="1">
      <c r="A34" s="225"/>
      <c r="B34" s="226" t="s">
        <v>309</v>
      </c>
      <c r="G34" s="229" t="s">
        <v>310</v>
      </c>
      <c r="AG34" s="234"/>
      <c r="AM34" s="219"/>
      <c r="AN34" s="67"/>
      <c r="AO34" s="67"/>
      <c r="AP34" s="67"/>
      <c r="AQ34" s="67"/>
      <c r="AR34" s="67"/>
      <c r="AS34" s="67"/>
      <c r="AT34" s="67"/>
      <c r="AU34" s="223"/>
      <c r="AV34" s="217"/>
      <c r="AW34" s="218"/>
      <c r="AX34" s="67"/>
      <c r="AY34" s="67"/>
      <c r="AZ34" s="113"/>
      <c r="BA34" s="267"/>
      <c r="BB34" s="113"/>
      <c r="BC34" s="113"/>
      <c r="BD34" s="113"/>
      <c r="BE34" s="113"/>
    </row>
    <row r="35" spans="1:57" s="229" customFormat="1" ht="11.25" hidden="1" customHeight="1">
      <c r="A35" s="225"/>
      <c r="B35" s="226"/>
      <c r="AG35" s="234"/>
      <c r="AM35" s="219"/>
      <c r="AN35" s="67"/>
      <c r="AO35" s="67"/>
      <c r="AP35" s="67"/>
      <c r="AQ35" s="67"/>
      <c r="AR35" s="67"/>
      <c r="AS35" s="67"/>
      <c r="AT35" s="67"/>
      <c r="AU35" s="223"/>
      <c r="AV35" s="217"/>
      <c r="AW35" s="218"/>
      <c r="AX35" s="67"/>
      <c r="AY35" s="67"/>
      <c r="AZ35" s="113"/>
      <c r="BA35" s="113"/>
      <c r="BB35" s="113"/>
      <c r="BC35" s="113"/>
      <c r="BD35" s="113"/>
      <c r="BE35" s="113"/>
    </row>
    <row r="36" spans="1:57" s="229" customFormat="1" ht="11.25" customHeight="1">
      <c r="A36" s="225"/>
      <c r="B36" s="226"/>
      <c r="AG36" s="234"/>
      <c r="AM36" s="219" t="s">
        <v>311</v>
      </c>
      <c r="AN36" s="67"/>
      <c r="AO36" s="67"/>
      <c r="AP36" s="67"/>
      <c r="AQ36" s="67"/>
      <c r="AR36" s="67"/>
      <c r="AS36" s="67" t="s">
        <v>301</v>
      </c>
      <c r="AT36" s="67"/>
      <c r="AU36" s="223"/>
      <c r="AV36" s="217"/>
      <c r="AW36" s="218"/>
      <c r="AX36" s="67"/>
      <c r="AY36" s="67"/>
      <c r="AZ36" s="113"/>
      <c r="BA36" s="113"/>
      <c r="BB36" s="113"/>
      <c r="BC36" s="113"/>
      <c r="BD36" s="113"/>
      <c r="BE36" s="113"/>
    </row>
    <row r="37" spans="1:57" s="229" customFormat="1" ht="11.25" customHeight="1">
      <c r="A37" s="225"/>
      <c r="B37" s="226"/>
      <c r="AG37" s="234"/>
      <c r="AM37" s="219"/>
      <c r="AN37" s="67"/>
      <c r="AO37" s="67"/>
      <c r="AP37" s="67"/>
      <c r="AQ37" s="67"/>
      <c r="AR37" s="67"/>
      <c r="AS37" s="67" t="s">
        <v>312</v>
      </c>
      <c r="AT37" s="67"/>
      <c r="AU37" s="223"/>
      <c r="AV37" s="217"/>
      <c r="AW37" s="218"/>
      <c r="AX37" s="67"/>
      <c r="AY37" s="67"/>
      <c r="AZ37" s="113"/>
      <c r="BA37" s="113"/>
      <c r="BB37" s="113"/>
      <c r="BC37" s="113"/>
      <c r="BD37" s="113"/>
      <c r="BE37" s="113"/>
    </row>
    <row r="38" spans="1:57" s="229" customFormat="1" ht="20.25" customHeight="1">
      <c r="A38" s="225"/>
      <c r="B38" s="226" t="s">
        <v>35</v>
      </c>
      <c r="I38" s="713" t="s">
        <v>306</v>
      </c>
      <c r="J38" s="713"/>
      <c r="K38" s="713"/>
      <c r="L38" s="713"/>
      <c r="M38" s="713"/>
      <c r="N38" s="713"/>
      <c r="O38" s="713"/>
      <c r="W38" s="713" t="s">
        <v>313</v>
      </c>
      <c r="X38" s="713"/>
      <c r="Y38" s="713"/>
      <c r="Z38" s="713"/>
      <c r="AA38" s="713"/>
      <c r="AB38" s="713"/>
      <c r="AC38" s="713"/>
      <c r="AD38" s="713"/>
      <c r="AE38" s="713"/>
      <c r="AF38" s="713"/>
      <c r="AG38" s="714"/>
      <c r="AM38" s="226"/>
      <c r="AU38" s="234"/>
      <c r="AV38" s="225"/>
      <c r="AW38" s="268"/>
      <c r="AZ38" s="113"/>
      <c r="BA38" s="113"/>
      <c r="BB38" s="113"/>
      <c r="BC38" s="113"/>
      <c r="BD38" s="113"/>
      <c r="BE38" s="113"/>
    </row>
    <row r="39" spans="1:57">
      <c r="B39" s="219"/>
      <c r="AG39" s="223"/>
      <c r="AM39" s="219"/>
      <c r="AU39" s="223"/>
    </row>
    <row r="40" spans="1:57">
      <c r="B40" s="219"/>
      <c r="AG40" s="223"/>
      <c r="AM40" s="219"/>
      <c r="AU40" s="223"/>
    </row>
    <row r="41" spans="1:57">
      <c r="B41" s="219"/>
      <c r="G41" s="713" t="s">
        <v>35</v>
      </c>
      <c r="H41" s="713"/>
      <c r="I41" s="713"/>
      <c r="J41" s="713"/>
      <c r="K41" s="713"/>
      <c r="L41" s="713"/>
      <c r="M41" s="713"/>
      <c r="N41" s="713"/>
      <c r="O41" s="713"/>
      <c r="P41" s="713"/>
      <c r="Q41" s="713"/>
      <c r="R41" s="713"/>
      <c r="AG41" s="223"/>
      <c r="AM41" s="219"/>
      <c r="AU41" s="223"/>
    </row>
    <row r="42" spans="1:57">
      <c r="B42" s="219"/>
      <c r="AG42" s="223"/>
      <c r="AM42" s="219"/>
      <c r="AU42" s="223"/>
    </row>
    <row r="43" spans="1:57">
      <c r="B43" s="219"/>
      <c r="AG43" s="223"/>
      <c r="AM43" s="219"/>
      <c r="AU43" s="223"/>
      <c r="BA43" s="160">
        <f>Data!D25</f>
        <v>0</v>
      </c>
    </row>
    <row r="44" spans="1:57">
      <c r="B44" s="219"/>
      <c r="AG44" s="223"/>
      <c r="AM44" s="219"/>
      <c r="AU44" s="223"/>
      <c r="AZ44" s="113" t="str">
        <f>LEFT(BA43,4)</f>
        <v>0</v>
      </c>
    </row>
    <row r="45" spans="1:57" ht="13.5" thickBot="1">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1"/>
      <c r="AM45" s="269"/>
      <c r="AN45" s="270"/>
      <c r="AO45" s="270"/>
      <c r="AP45" s="270"/>
      <c r="AQ45" s="270"/>
      <c r="AR45" s="270"/>
      <c r="AS45" s="270"/>
      <c r="AT45" s="270"/>
      <c r="AU45" s="271"/>
      <c r="AZ45" s="113" t="str">
        <f>LEFT(AZ44,1)</f>
        <v>0</v>
      </c>
      <c r="BA45" s="113" t="str">
        <f>RIGHT(LEFT(AZ44,2),1)</f>
        <v>0</v>
      </c>
      <c r="BB45" s="113" t="str">
        <f>LEFT(RIGHT(AZ44,2),1)</f>
        <v>0</v>
      </c>
      <c r="BC45" s="113" t="str">
        <f>RIGHT(RIGHT(AZ44,2),1)</f>
        <v>0</v>
      </c>
    </row>
    <row r="46" spans="1:57" s="217" customFormat="1" ht="27" customHeight="1">
      <c r="AW46" s="218"/>
      <c r="AZ46" s="110"/>
      <c r="BA46" s="110">
        <v>2406010010003010</v>
      </c>
      <c r="BB46" s="110"/>
      <c r="BC46" s="110"/>
      <c r="BD46" s="110"/>
      <c r="BE46" s="110"/>
    </row>
    <row r="47" spans="1:57" hidden="1"/>
    <row r="48" spans="1:57" hidden="1">
      <c r="BA48" s="113" t="str">
        <f>LEFT(BA46,9)</f>
        <v>240601001</v>
      </c>
    </row>
    <row r="49" spans="52:55" hidden="1"/>
    <row r="50" spans="52:55" hidden="1">
      <c r="AZ50" s="113" t="str">
        <f>RIGHT(BA48,3)</f>
        <v>001</v>
      </c>
      <c r="BA50" s="113" t="str">
        <f>RIGHT(BA48,3)</f>
        <v>001</v>
      </c>
      <c r="BB50" s="113" t="str">
        <f>RIGHT(BA48,3)</f>
        <v>001</v>
      </c>
    </row>
    <row r="51" spans="52:55" hidden="1"/>
    <row r="52" spans="52:55" hidden="1">
      <c r="AZ52" s="113" t="str">
        <f>LEFT(AZ50,1)</f>
        <v>0</v>
      </c>
      <c r="BA52" s="113" t="str">
        <f>LEFT(RIGHT(BA50,2),1)</f>
        <v>0</v>
      </c>
      <c r="BB52" s="113">
        <f>RIGHT(BB50,1)*1</f>
        <v>1</v>
      </c>
    </row>
    <row r="53" spans="52:55" hidden="1">
      <c r="BC53" s="113" t="s">
        <v>214</v>
      </c>
    </row>
    <row r="54" spans="52:55" hidden="1">
      <c r="BA54" s="113" t="str">
        <f>LEFT(BA48,6)</f>
        <v>240601</v>
      </c>
    </row>
    <row r="55" spans="52:55" hidden="1"/>
    <row r="56" spans="52:55" hidden="1">
      <c r="AZ56" s="113" t="str">
        <f>LEFT(RIGHT(BA54,2),1)</f>
        <v>0</v>
      </c>
      <c r="BA56" s="113" t="str">
        <f>RIGHT(RIGHT(BA54,2),1)</f>
        <v>1</v>
      </c>
    </row>
    <row r="57" spans="52:55" hidden="1"/>
    <row r="58" spans="52:55" hidden="1"/>
    <row r="59" spans="52:55" hidden="1"/>
    <row r="60" spans="52:55" hidden="1"/>
    <row r="61" spans="52:55" hidden="1"/>
    <row r="62" spans="52:55" hidden="1"/>
    <row r="63" spans="52:55" hidden="1"/>
    <row r="64" spans="52:55" hidden="1"/>
    <row r="65" hidden="1"/>
    <row r="66" hidden="1"/>
    <row r="67" hidden="1"/>
    <row r="68" hidden="1"/>
    <row r="69" hidden="1"/>
    <row r="70" hidden="1"/>
    <row r="71" hidden="1"/>
    <row r="72" hidden="1"/>
    <row r="73" hidden="1"/>
    <row r="74" hidden="1"/>
    <row r="75" hidden="1"/>
    <row r="76" hidden="1"/>
    <row r="77" hidden="1"/>
    <row r="78" hidden="1"/>
    <row r="79" hidden="1"/>
    <row r="80" hidden="1"/>
    <row r="81" spans="52:53" hidden="1"/>
    <row r="82" spans="52:53" hidden="1"/>
    <row r="83" spans="52:53" hidden="1"/>
    <row r="84" spans="52:53" hidden="1"/>
    <row r="85" spans="52:53" hidden="1"/>
    <row r="86" spans="52:53" hidden="1"/>
    <row r="87" spans="52:53" hidden="1"/>
    <row r="88" spans="52:53" hidden="1"/>
    <row r="89" spans="52:53" hidden="1"/>
    <row r="90" spans="52:53" hidden="1"/>
    <row r="91" spans="52:53" hidden="1"/>
    <row r="92" spans="52:53" hidden="1"/>
    <row r="93" spans="52:53" hidden="1"/>
    <row r="94" spans="52:53" hidden="1">
      <c r="AZ94" s="139"/>
      <c r="BA94" s="139"/>
    </row>
    <row r="95" spans="52:53" hidden="1">
      <c r="AZ95" s="139"/>
      <c r="BA95" s="139"/>
    </row>
    <row r="96" spans="52:53" hidden="1">
      <c r="AZ96" s="139"/>
      <c r="BA96" s="139"/>
    </row>
    <row r="97" spans="2:53" hidden="1">
      <c r="AZ97" s="139"/>
      <c r="BA97" s="139"/>
    </row>
    <row r="98" spans="2:53" hidden="1">
      <c r="AZ98" s="139"/>
      <c r="BA98" s="139"/>
    </row>
    <row r="99" spans="2:53" hidden="1">
      <c r="AZ99" s="139"/>
      <c r="BA99" s="139"/>
    </row>
    <row r="100" spans="2:53" hidden="1">
      <c r="AZ100" s="139"/>
      <c r="BA100" s="139"/>
    </row>
    <row r="101" spans="2:53" hidden="1">
      <c r="AZ101" s="139"/>
      <c r="BA101" s="139"/>
    </row>
    <row r="102" spans="2:53" hidden="1">
      <c r="AZ102" s="139"/>
      <c r="BA102" s="139"/>
    </row>
    <row r="103" spans="2:53" hidden="1">
      <c r="AZ103" s="139"/>
      <c r="BA103" s="139"/>
    </row>
    <row r="104" spans="2:53" hidden="1">
      <c r="B104" s="66">
        <f>Y25</f>
        <v>17081</v>
      </c>
      <c r="C104" s="67">
        <f>(B104-B107)/1000</f>
        <v>17</v>
      </c>
      <c r="O104" s="67">
        <v>1</v>
      </c>
      <c r="P104" s="67" t="s">
        <v>125</v>
      </c>
      <c r="R104" s="139"/>
      <c r="AZ104" s="139"/>
      <c r="BA104" s="139"/>
    </row>
    <row r="105" spans="2:53" hidden="1">
      <c r="B105" s="67">
        <f>(C104-B106)/100</f>
        <v>0</v>
      </c>
      <c r="C105" s="67">
        <f>B105</f>
        <v>0</v>
      </c>
      <c r="D105" s="67">
        <f>RIGHT(C105,2)*1</f>
        <v>0</v>
      </c>
      <c r="E105" s="67">
        <f>(C105-D105)/100</f>
        <v>0</v>
      </c>
      <c r="F105" s="67">
        <f>(D105-RIGHT(D105,1)*1)/10</f>
        <v>0</v>
      </c>
      <c r="G105" s="67">
        <f>RIGHT(C105,1)*1</f>
        <v>0</v>
      </c>
      <c r="H105" s="67" t="str">
        <f>IF(F105=O105,Q105,IF(F105=O106,Q106,IF(F105=O107,Q107,IF(F105=O108,Q108,IF(F105=O109,Q109,IF(F105=O110,Q110,IF(F105=O111,Q111,IF(F105=O112,Q112," "))))))))</f>
        <v xml:space="preserve"> </v>
      </c>
      <c r="I105" s="67" t="str">
        <f>IF(F105=1," ",IF(G105=O104,P104,IF(G105=O105,P105,IF(G105=O106,P106,IF(G105=O107,P107,IF(G105=O108,P108,IF(G105=O109,P109," ")))))))</f>
        <v xml:space="preserve"> </v>
      </c>
      <c r="J105" s="67" t="str">
        <f>IF(F105=1," ",IF(G105=O110,P110,IF(G105=O111,P111,IF(G105=O112,P112," "))))</f>
        <v xml:space="preserve"> </v>
      </c>
      <c r="K105" s="67" t="str">
        <f>IF(F105=0," ",IF(F105&gt;1," ",IF(G105=O105,P115,IF(G105=O106,P116,IF(G105=O107,P117,IF(G105=O108,P118,IF(G105=O109,P119,IF(G105=O110,P120," "))))))))</f>
        <v xml:space="preserve"> </v>
      </c>
      <c r="L105" s="67" t="str">
        <f>IF(F105=0," ",IF(F105&gt;1," ",IF(G105=O111,P121,IF(G105=O112,P122,IF(G105=O104,P114,IF(G105=0,P113," "))))))</f>
        <v xml:space="preserve"> </v>
      </c>
      <c r="M105" s="67" t="str">
        <f>IF(F105=0," ","lakh")</f>
        <v xml:space="preserve"> </v>
      </c>
      <c r="N105" s="67" t="str">
        <f>IF(G105=0," ",IF(F105&gt;0," ","lakh"))</f>
        <v xml:space="preserve"> </v>
      </c>
      <c r="O105" s="67">
        <v>2</v>
      </c>
      <c r="P105" s="67" t="s">
        <v>126</v>
      </c>
      <c r="Q105" s="67" t="s">
        <v>127</v>
      </c>
      <c r="R105" s="139"/>
      <c r="AZ105" s="139"/>
      <c r="BA105" s="139"/>
    </row>
    <row r="106" spans="2:53" hidden="1">
      <c r="B106" s="67">
        <f>RIGHT(C104,2)*1</f>
        <v>17</v>
      </c>
      <c r="C106" s="67">
        <f>B106</f>
        <v>17</v>
      </c>
      <c r="D106" s="67">
        <f>RIGHT(C106,2)*1</f>
        <v>17</v>
      </c>
      <c r="E106" s="67">
        <f>(C106-D106)/100</f>
        <v>0</v>
      </c>
      <c r="F106" s="67">
        <f>(D106-RIGHT(D106,1)*1)/10</f>
        <v>1</v>
      </c>
      <c r="G106" s="67">
        <f>RIGHT(C106,1)*1</f>
        <v>7</v>
      </c>
      <c r="H106" s="67" t="str">
        <f>IF(F106=O105,Q105,IF(F106=O106,Q106,IF(F106=O107,Q107,IF(F106=O108,Q108,IF(F106=O109,Q109,IF(F106=O110,Q110,IF(F106=O111,Q111,IF(F106=O112,Q112," "))))))))</f>
        <v xml:space="preserve"> </v>
      </c>
      <c r="I106" s="67" t="str">
        <f>IF(F106=1," ",IF(G106=O104,P104,IF(G106=O105,P105,IF(G106=O106,P106,IF(G106=O107,P107,IF(G106=O108,P108,IF(G106=O109,P109," ")))))))</f>
        <v xml:space="preserve"> </v>
      </c>
      <c r="J106" s="67" t="str">
        <f>IF(F106=1," ",IF(G106=O110,P110,IF(G106=O111,P111,IF(G106=O112,P112," "))))</f>
        <v xml:space="preserve"> </v>
      </c>
      <c r="K106" s="67" t="str">
        <f>IF(F106=0," ",IF(F106&gt;1," ",IF(G106=O105,P115,IF(G106=O106,P116,IF(G106=O107,P117,IF(G106=O108,P118,IF(G106=O109,P119,IF(G106=O110,P120," "))))))))</f>
        <v>Seventeen</v>
      </c>
      <c r="L106" s="67" t="str">
        <f>IF(F106=0," ",IF(F106&gt;1," ",IF(G106=O111,P121,IF(G106=O112,P122,IF(G106=O104,P114,IF(G106=0,P113," "))))))</f>
        <v xml:space="preserve"> </v>
      </c>
      <c r="M106" s="67" t="str">
        <f>IF(F106=0," ","thousand")</f>
        <v>thousand</v>
      </c>
      <c r="N106" s="67" t="str">
        <f>IF(G106=0," ",IF(F106&gt;0," ","thousand"))</f>
        <v xml:space="preserve"> </v>
      </c>
      <c r="O106" s="67">
        <v>3</v>
      </c>
      <c r="P106" s="67" t="s">
        <v>128</v>
      </c>
      <c r="Q106" s="67" t="s">
        <v>129</v>
      </c>
      <c r="R106" s="139"/>
      <c r="AZ106" s="139"/>
      <c r="BA106" s="139"/>
    </row>
    <row r="107" spans="2:53" hidden="1">
      <c r="B107" s="67">
        <f>RIGHT(B104,3)*1</f>
        <v>81</v>
      </c>
      <c r="C107" s="67">
        <f>B107</f>
        <v>81</v>
      </c>
      <c r="D107" s="67">
        <f>ROUND((C107-E108)/100,0)</f>
        <v>0</v>
      </c>
      <c r="I107" s="67" t="str">
        <f>IF(D107=0," ",IF(D107=O104,P104,IF(D107=O105,P105,IF(D107=O106,P106,IF(D107=O107,P107,IF(D107=O108,P108,IF(D107=O109,P109," ")))))))</f>
        <v xml:space="preserve"> </v>
      </c>
      <c r="J107" s="67" t="str">
        <f>IF(D107=0," ",IF(D107=O110,P110,IF(D107=O111,P111,IF(D107=O112,P112," "))))</f>
        <v xml:space="preserve"> </v>
      </c>
      <c r="M107" s="67" t="str">
        <f>IF(D107=0," ","hundred")</f>
        <v xml:space="preserve"> </v>
      </c>
      <c r="O107" s="67">
        <v>4</v>
      </c>
      <c r="P107" s="67" t="s">
        <v>130</v>
      </c>
      <c r="Q107" s="67" t="s">
        <v>131</v>
      </c>
      <c r="R107" s="139"/>
      <c r="AZ107" s="139"/>
      <c r="BA107" s="139"/>
    </row>
    <row r="108" spans="2:53" hidden="1">
      <c r="E108" s="67">
        <f>RIGHT(C107,2)*1</f>
        <v>81</v>
      </c>
      <c r="F108" s="67">
        <f>(E108-RIGHT(E108,1)*1)/10</f>
        <v>8</v>
      </c>
      <c r="G108" s="67">
        <f>RIGHT(C107,1)*1</f>
        <v>1</v>
      </c>
      <c r="H108" s="67" t="str">
        <f>IF(F108=O105,Q105,IF(F108=O106,Q106,IF(F108=O107,Q107,IF(F108=O108,Q108,IF(F108=O109,Q109,IF(F108=O110,Q110,IF(F108=O111,Q111,IF(F108=O112,Q112," "))))))))</f>
        <v xml:space="preserve">Eighty </v>
      </c>
      <c r="I108" s="67" t="str">
        <f>IF(F108=1," ",IF(G108=O104,P104,IF(G108=O105,P105,IF(G108=O106,P106,IF(G108=O107,P107,IF(G108=O108,P108,IF(G108=O109,P109," ")))))))</f>
        <v>One</v>
      </c>
      <c r="J108" s="67" t="str">
        <f>IF(F108=1," ",IF(G108=O110,P110,IF(G108=O111,P111,IF(G108=O112,P112," "))))</f>
        <v xml:space="preserve"> </v>
      </c>
      <c r="K108" s="67" t="str">
        <f>IF(F108=0," ",IF(F108&gt;1," ",IF(G108=O105,P115,IF(G108=O106,P116,IF(G108=O107,P117,IF(G108=O108,P118,IF(G108=O109,P119,IF(G108=O110,P120," "))))))))</f>
        <v xml:space="preserve"> </v>
      </c>
      <c r="L108" s="67" t="str">
        <f>IF(F108=0," ",IF(F108&gt;1," ",IF(G108=O111,P121,IF(G108=O112,P122,IF(G108=O104,P114,IF(G108=0,P113," "))))))</f>
        <v xml:space="preserve"> </v>
      </c>
      <c r="O108" s="67">
        <v>5</v>
      </c>
      <c r="P108" s="67" t="s">
        <v>132</v>
      </c>
      <c r="Q108" s="67" t="s">
        <v>133</v>
      </c>
      <c r="R108" s="139"/>
      <c r="AZ108" s="139"/>
      <c r="BA108" s="139"/>
    </row>
    <row r="109" spans="2:53" hidden="1">
      <c r="F109" s="67">
        <f>F108</f>
        <v>8</v>
      </c>
      <c r="G109" s="67">
        <f>G108</f>
        <v>1</v>
      </c>
      <c r="O109" s="67">
        <v>6</v>
      </c>
      <c r="P109" s="67" t="s">
        <v>134</v>
      </c>
      <c r="Q109" s="67" t="s">
        <v>135</v>
      </c>
      <c r="R109" s="139"/>
      <c r="AZ109" s="139"/>
      <c r="BA109" s="139"/>
    </row>
    <row r="110" spans="2:53" hidden="1">
      <c r="O110" s="67">
        <v>7</v>
      </c>
      <c r="P110" s="67" t="s">
        <v>136</v>
      </c>
      <c r="Q110" s="67" t="s">
        <v>137</v>
      </c>
      <c r="R110" s="139"/>
      <c r="AZ110" s="139"/>
      <c r="BA110" s="139"/>
    </row>
    <row r="111" spans="2:53" hidden="1">
      <c r="O111" s="67">
        <v>8</v>
      </c>
      <c r="P111" s="67" t="s">
        <v>138</v>
      </c>
      <c r="Q111" s="67" t="s">
        <v>139</v>
      </c>
      <c r="R111" s="139"/>
      <c r="AZ111" s="139"/>
      <c r="BA111" s="139"/>
    </row>
    <row r="112" spans="2:53" hidden="1">
      <c r="B112" s="67" t="str">
        <f>TRIM(H105&amp;" "&amp;I105&amp;" "&amp;J105&amp;" "&amp;K105&amp;" "&amp;L105&amp;" "&amp;M105&amp;" "&amp;N105)</f>
        <v/>
      </c>
      <c r="O112" s="67">
        <v>9</v>
      </c>
      <c r="P112" s="67" t="s">
        <v>140</v>
      </c>
      <c r="Q112" s="67" t="s">
        <v>141</v>
      </c>
      <c r="R112" s="139"/>
      <c r="AZ112" s="139"/>
      <c r="BA112" s="139"/>
    </row>
    <row r="113" spans="2:53" hidden="1">
      <c r="B113" s="67" t="str">
        <f>TRIM(H106&amp;" "&amp;I106&amp;" "&amp;J106&amp;" "&amp;K106&amp;" "&amp;L106&amp;" "&amp;M106&amp;" "&amp;N106)</f>
        <v>Seventeen thousand</v>
      </c>
      <c r="O113" s="67">
        <v>10</v>
      </c>
      <c r="P113" s="67" t="s">
        <v>142</v>
      </c>
      <c r="R113" s="139"/>
      <c r="AZ113" s="139"/>
      <c r="BA113" s="139"/>
    </row>
    <row r="114" spans="2:53" hidden="1">
      <c r="B114" s="67" t="str">
        <f>TRIM(H107&amp;" "&amp;I107&amp;" "&amp;J107&amp;" "&amp;K107&amp;" "&amp;L107&amp;" "&amp;M107&amp;" "&amp;N107)</f>
        <v/>
      </c>
      <c r="O114" s="67">
        <v>11</v>
      </c>
      <c r="P114" s="67" t="s">
        <v>143</v>
      </c>
      <c r="R114" s="139"/>
      <c r="AZ114" s="139"/>
      <c r="BA114" s="139"/>
    </row>
    <row r="115" spans="2:53" hidden="1">
      <c r="B115" s="67" t="str">
        <f>TRIM(H108&amp;" "&amp;I108&amp;" "&amp;J108&amp;" "&amp;K108&amp;" "&amp;L108)</f>
        <v>Eighty One</v>
      </c>
      <c r="O115" s="67">
        <v>12</v>
      </c>
      <c r="P115" s="67" t="s">
        <v>144</v>
      </c>
      <c r="R115" s="139"/>
      <c r="AZ115" s="139"/>
      <c r="BA115" s="139"/>
    </row>
    <row r="116" spans="2:53" hidden="1">
      <c r="B116" s="67" t="str">
        <f>IF(B104&gt;0,TRIM(B112&amp;" "&amp;B113&amp;" "&amp;B114&amp;" "&amp;B115)&amp;" only","Zero only")</f>
        <v>Seventeen thousand Eighty One only</v>
      </c>
      <c r="O116" s="67">
        <v>13</v>
      </c>
      <c r="P116" s="67" t="s">
        <v>145</v>
      </c>
      <c r="R116" s="139"/>
      <c r="AZ116" s="139"/>
      <c r="BA116" s="139"/>
    </row>
    <row r="117" spans="2:53" hidden="1">
      <c r="O117" s="67">
        <v>14</v>
      </c>
      <c r="P117" s="67" t="s">
        <v>146</v>
      </c>
      <c r="R117" s="139"/>
      <c r="AZ117" s="139"/>
      <c r="BA117" s="139"/>
    </row>
    <row r="118" spans="2:53" hidden="1">
      <c r="O118" s="67">
        <v>15</v>
      </c>
      <c r="P118" s="67" t="s">
        <v>147</v>
      </c>
      <c r="R118" s="139"/>
      <c r="AZ118" s="139"/>
      <c r="BA118" s="139"/>
    </row>
    <row r="119" spans="2:53" hidden="1">
      <c r="O119" s="67">
        <v>16</v>
      </c>
      <c r="P119" s="67" t="s">
        <v>148</v>
      </c>
      <c r="R119" s="139"/>
      <c r="AZ119" s="139"/>
      <c r="BA119" s="139"/>
    </row>
    <row r="120" spans="2:53" hidden="1">
      <c r="O120" s="67">
        <v>17</v>
      </c>
      <c r="P120" s="67" t="s">
        <v>149</v>
      </c>
      <c r="R120" s="139"/>
      <c r="AZ120" s="139"/>
      <c r="BA120" s="139"/>
    </row>
    <row r="121" spans="2:53" hidden="1">
      <c r="O121" s="67">
        <v>18</v>
      </c>
      <c r="P121" s="67" t="s">
        <v>150</v>
      </c>
      <c r="R121" s="139"/>
      <c r="AZ121" s="139"/>
      <c r="BA121" s="139"/>
    </row>
    <row r="122" spans="2:53" hidden="1">
      <c r="O122" s="67">
        <v>19</v>
      </c>
      <c r="P122" s="67" t="s">
        <v>151</v>
      </c>
      <c r="R122" s="139"/>
      <c r="AZ122" s="139"/>
      <c r="BA122" s="139"/>
    </row>
    <row r="123" spans="2:53" hidden="1">
      <c r="O123" s="67">
        <v>20</v>
      </c>
      <c r="P123" s="67" t="s">
        <v>127</v>
      </c>
      <c r="R123" s="139"/>
      <c r="AZ123" s="139"/>
      <c r="BA123" s="139"/>
    </row>
    <row r="124" spans="2:53" hidden="1">
      <c r="O124" s="67">
        <v>30</v>
      </c>
      <c r="P124" s="67" t="s">
        <v>129</v>
      </c>
      <c r="R124" s="139"/>
      <c r="AZ124" s="139"/>
      <c r="BA124" s="139"/>
    </row>
    <row r="125" spans="2:53" hidden="1">
      <c r="O125" s="67">
        <v>40</v>
      </c>
      <c r="P125" s="67" t="s">
        <v>131</v>
      </c>
      <c r="R125" s="139"/>
      <c r="AZ125" s="139"/>
      <c r="BA125" s="139"/>
    </row>
    <row r="126" spans="2:53" hidden="1">
      <c r="O126" s="67">
        <v>50</v>
      </c>
      <c r="P126" s="67" t="s">
        <v>133</v>
      </c>
      <c r="R126" s="139"/>
      <c r="AZ126" s="139"/>
      <c r="BA126" s="139"/>
    </row>
    <row r="127" spans="2:53" hidden="1">
      <c r="O127" s="67">
        <v>60</v>
      </c>
      <c r="P127" s="67" t="s">
        <v>135</v>
      </c>
      <c r="R127" s="139"/>
      <c r="AZ127" s="139"/>
      <c r="BA127" s="139"/>
    </row>
    <row r="128" spans="2:53" hidden="1">
      <c r="O128" s="67">
        <v>70</v>
      </c>
      <c r="P128" s="67" t="s">
        <v>137</v>
      </c>
      <c r="R128" s="139"/>
      <c r="AZ128" s="139"/>
      <c r="BA128" s="139"/>
    </row>
    <row r="129" spans="15:53" hidden="1">
      <c r="O129" s="67">
        <v>80</v>
      </c>
      <c r="P129" s="67" t="s">
        <v>139</v>
      </c>
      <c r="R129" s="139"/>
      <c r="AZ129" s="139"/>
      <c r="BA129" s="139"/>
    </row>
    <row r="130" spans="15:53" hidden="1">
      <c r="O130" s="67">
        <v>90</v>
      </c>
      <c r="P130" s="67" t="s">
        <v>141</v>
      </c>
      <c r="R130" s="139"/>
      <c r="AZ130" s="139"/>
      <c r="BA130" s="139"/>
    </row>
    <row r="131" spans="15:53" hidden="1">
      <c r="AZ131" s="139"/>
      <c r="BA131" s="139"/>
    </row>
    <row r="132" spans="15:53" hidden="1">
      <c r="AZ132" s="139"/>
      <c r="BA132" s="139"/>
    </row>
    <row r="133" spans="15:53" hidden="1">
      <c r="AZ133" s="139"/>
      <c r="BA133" s="139"/>
    </row>
    <row r="134" spans="15:53" hidden="1">
      <c r="AZ134" s="139"/>
      <c r="BA134" s="139"/>
    </row>
    <row r="135" spans="15:53" hidden="1">
      <c r="AZ135" s="139"/>
      <c r="BA135" s="139"/>
    </row>
    <row r="136" spans="15:53" hidden="1">
      <c r="AZ136" s="139"/>
      <c r="BA136" s="139"/>
    </row>
    <row r="137" spans="15:53" hidden="1">
      <c r="AZ137" s="139"/>
      <c r="BA137" s="139"/>
    </row>
    <row r="138" spans="15:53" hidden="1">
      <c r="AZ138" s="139"/>
      <c r="BA138" s="139"/>
    </row>
    <row r="139" spans="15:53" hidden="1">
      <c r="AZ139" s="139"/>
      <c r="BA139" s="139"/>
    </row>
    <row r="140" spans="15:53" hidden="1">
      <c r="AZ140" s="139"/>
      <c r="BA140" s="139"/>
    </row>
    <row r="141" spans="15:53" hidden="1">
      <c r="AZ141" s="139"/>
      <c r="BA141" s="139"/>
    </row>
    <row r="142" spans="15:53" hidden="1">
      <c r="AZ142" s="139"/>
      <c r="BA142" s="139"/>
    </row>
  </sheetData>
  <sheetProtection sheet="1" objects="1" scenarios="1" selectLockedCells="1" selectUnlockedCells="1"/>
  <mergeCells count="51">
    <mergeCell ref="B2:AG2"/>
    <mergeCell ref="AM2:AU2"/>
    <mergeCell ref="AM3:AT3"/>
    <mergeCell ref="AM4:AT4"/>
    <mergeCell ref="W5:AG5"/>
    <mergeCell ref="AR8:AS8"/>
    <mergeCell ref="AT8:AU8"/>
    <mergeCell ref="M10:R10"/>
    <mergeCell ref="S10:AG10"/>
    <mergeCell ref="C6:L6"/>
    <mergeCell ref="S6:AD6"/>
    <mergeCell ref="Q18:R18"/>
    <mergeCell ref="Y18:Z18"/>
    <mergeCell ref="AB18:AD18"/>
    <mergeCell ref="AO18:AP18"/>
    <mergeCell ref="C8:I8"/>
    <mergeCell ref="U8:AD8"/>
    <mergeCell ref="E16:K16"/>
    <mergeCell ref="M16:O16"/>
    <mergeCell ref="R16:W16"/>
    <mergeCell ref="Z16:AE16"/>
    <mergeCell ref="AM16:AP16"/>
    <mergeCell ref="E12:I12"/>
    <mergeCell ref="O12:AG12"/>
    <mergeCell ref="R14:S14"/>
    <mergeCell ref="Z14:AB14"/>
    <mergeCell ref="AD14:AF14"/>
    <mergeCell ref="G41:R41"/>
    <mergeCell ref="B27:AG28"/>
    <mergeCell ref="E29:M29"/>
    <mergeCell ref="U29:AG29"/>
    <mergeCell ref="AO23:AS23"/>
    <mergeCell ref="AM24:AQ24"/>
    <mergeCell ref="C25:G25"/>
    <mergeCell ref="I25:M25"/>
    <mergeCell ref="O25:S25"/>
    <mergeCell ref="U25:W25"/>
    <mergeCell ref="Y25:AG25"/>
    <mergeCell ref="C22:C23"/>
    <mergeCell ref="K22:K23"/>
    <mergeCell ref="W22:W23"/>
    <mergeCell ref="Y22:Z23"/>
    <mergeCell ref="AB22:AD23"/>
    <mergeCell ref="AM32:AN32"/>
    <mergeCell ref="I38:O38"/>
    <mergeCell ref="W38:AG38"/>
    <mergeCell ref="G20:I20"/>
    <mergeCell ref="M20:R20"/>
    <mergeCell ref="AF22:AG23"/>
    <mergeCell ref="W20:AD20"/>
    <mergeCell ref="AM20:AU22"/>
  </mergeCells>
  <printOptions horizontalCentered="1"/>
  <pageMargins left="0.26" right="0.24" top="0.59" bottom="0.52" header="0.5" footer="0.44"/>
  <pageSetup paperSize="9" scale="8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dimension ref="A1:WVS27"/>
  <sheetViews>
    <sheetView showGridLines="0" topLeftCell="A10" workbookViewId="0">
      <selection activeCell="I17" sqref="I17"/>
    </sheetView>
  </sheetViews>
  <sheetFormatPr defaultColWidth="0" defaultRowHeight="28.5" customHeight="1" zeroHeight="1"/>
  <cols>
    <col min="1" max="1" width="5.28515625" style="82" customWidth="1"/>
    <col min="2" max="2" width="12.42578125" style="82" customWidth="1"/>
    <col min="3" max="3" width="14.5703125" style="82" customWidth="1"/>
    <col min="4" max="4" width="12.28515625" style="82" customWidth="1"/>
    <col min="5" max="5" width="7.85546875" style="82" customWidth="1"/>
    <col min="6" max="6" width="11.28515625" style="82" customWidth="1"/>
    <col min="7" max="7" width="12.7109375" style="82" customWidth="1"/>
    <col min="8" max="8" width="13.5703125" style="82" customWidth="1"/>
    <col min="9" max="9" width="14.42578125" style="82" customWidth="1"/>
    <col min="10" max="10" width="4.5703125" style="82" customWidth="1"/>
    <col min="11" max="11" width="18.7109375" style="82" customWidth="1"/>
    <col min="12" max="254" width="9.140625" style="82" hidden="1"/>
    <col min="255" max="255" width="1.85546875" style="82" hidden="1"/>
    <col min="256" max="257" width="5.28515625" style="82" hidden="1"/>
    <col min="258" max="258" width="12.42578125" style="82" hidden="1"/>
    <col min="259" max="259" width="14.5703125" style="82" hidden="1"/>
    <col min="260" max="260" width="12.28515625" style="82" hidden="1"/>
    <col min="261" max="261" width="7.85546875" style="82" hidden="1"/>
    <col min="262" max="262" width="11.28515625" style="82" hidden="1"/>
    <col min="263" max="263" width="12.140625" style="82" hidden="1"/>
    <col min="264" max="264" width="11.7109375" style="82" hidden="1"/>
    <col min="265" max="265" width="13" style="82" hidden="1"/>
    <col min="266" max="266" width="4.5703125" style="82" hidden="1"/>
    <col min="267" max="267" width="18.7109375" style="82" hidden="1"/>
    <col min="268" max="513" width="5.28515625" style="82" hidden="1"/>
    <col min="514" max="514" width="12.42578125" style="82" hidden="1"/>
    <col min="515" max="515" width="14.5703125" style="82" hidden="1"/>
    <col min="516" max="516" width="12.28515625" style="82" hidden="1"/>
    <col min="517" max="517" width="7.85546875" style="82" hidden="1"/>
    <col min="518" max="518" width="11.28515625" style="82" hidden="1"/>
    <col min="519" max="519" width="12.140625" style="82" hidden="1"/>
    <col min="520" max="520" width="11.7109375" style="82" hidden="1"/>
    <col min="521" max="521" width="13" style="82" hidden="1"/>
    <col min="522" max="522" width="4.5703125" style="82" hidden="1"/>
    <col min="523" max="523" width="18.7109375" style="82" hidden="1"/>
    <col min="524" max="769" width="5.28515625" style="82" hidden="1"/>
    <col min="770" max="770" width="12.42578125" style="82" hidden="1"/>
    <col min="771" max="771" width="14.5703125" style="82" hidden="1"/>
    <col min="772" max="772" width="12.28515625" style="82" hidden="1"/>
    <col min="773" max="773" width="7.85546875" style="82" hidden="1"/>
    <col min="774" max="774" width="11.28515625" style="82" hidden="1"/>
    <col min="775" max="775" width="12.140625" style="82" hidden="1"/>
    <col min="776" max="776" width="11.7109375" style="82" hidden="1"/>
    <col min="777" max="777" width="13" style="82" hidden="1"/>
    <col min="778" max="778" width="4.5703125" style="82" hidden="1"/>
    <col min="779" max="779" width="18.7109375" style="82" hidden="1"/>
    <col min="780" max="1025" width="5.28515625" style="82" hidden="1"/>
    <col min="1026" max="1026" width="12.42578125" style="82" hidden="1"/>
    <col min="1027" max="1027" width="14.5703125" style="82" hidden="1"/>
    <col min="1028" max="1028" width="12.28515625" style="82" hidden="1"/>
    <col min="1029" max="1029" width="7.85546875" style="82" hidden="1"/>
    <col min="1030" max="1030" width="11.28515625" style="82" hidden="1"/>
    <col min="1031" max="1031" width="12.140625" style="82" hidden="1"/>
    <col min="1032" max="1032" width="11.7109375" style="82" hidden="1"/>
    <col min="1033" max="1033" width="13" style="82" hidden="1"/>
    <col min="1034" max="1034" width="4.5703125" style="82" hidden="1"/>
    <col min="1035" max="1035" width="18.7109375" style="82" hidden="1"/>
    <col min="1036" max="1281" width="5.28515625" style="82" hidden="1"/>
    <col min="1282" max="1282" width="12.42578125" style="82" hidden="1"/>
    <col min="1283" max="1283" width="14.5703125" style="82" hidden="1"/>
    <col min="1284" max="1284" width="12.28515625" style="82" hidden="1"/>
    <col min="1285" max="1285" width="7.85546875" style="82" hidden="1"/>
    <col min="1286" max="1286" width="11.28515625" style="82" hidden="1"/>
    <col min="1287" max="1287" width="12.140625" style="82" hidden="1"/>
    <col min="1288" max="1288" width="11.7109375" style="82" hidden="1"/>
    <col min="1289" max="1289" width="13" style="82" hidden="1"/>
    <col min="1290" max="1290" width="4.5703125" style="82" hidden="1"/>
    <col min="1291" max="1291" width="18.7109375" style="82" hidden="1"/>
    <col min="1292" max="1537" width="5.28515625" style="82" hidden="1"/>
    <col min="1538" max="1538" width="12.42578125" style="82" hidden="1"/>
    <col min="1539" max="1539" width="14.5703125" style="82" hidden="1"/>
    <col min="1540" max="1540" width="12.28515625" style="82" hidden="1"/>
    <col min="1541" max="1541" width="7.85546875" style="82" hidden="1"/>
    <col min="1542" max="1542" width="11.28515625" style="82" hidden="1"/>
    <col min="1543" max="1543" width="12.140625" style="82" hidden="1"/>
    <col min="1544" max="1544" width="11.7109375" style="82" hidden="1"/>
    <col min="1545" max="1545" width="13" style="82" hidden="1"/>
    <col min="1546" max="1546" width="4.5703125" style="82" hidden="1"/>
    <col min="1547" max="1547" width="18.7109375" style="82" hidden="1"/>
    <col min="1548" max="1793" width="5.28515625" style="82" hidden="1"/>
    <col min="1794" max="1794" width="12.42578125" style="82" hidden="1"/>
    <col min="1795" max="1795" width="14.5703125" style="82" hidden="1"/>
    <col min="1796" max="1796" width="12.28515625" style="82" hidden="1"/>
    <col min="1797" max="1797" width="7.85546875" style="82" hidden="1"/>
    <col min="1798" max="1798" width="11.28515625" style="82" hidden="1"/>
    <col min="1799" max="1799" width="12.140625" style="82" hidden="1"/>
    <col min="1800" max="1800" width="11.7109375" style="82" hidden="1"/>
    <col min="1801" max="1801" width="13" style="82" hidden="1"/>
    <col min="1802" max="1802" width="4.5703125" style="82" hidden="1"/>
    <col min="1803" max="1803" width="18.7109375" style="82" hidden="1"/>
    <col min="1804" max="2049" width="5.28515625" style="82" hidden="1"/>
    <col min="2050" max="2050" width="12.42578125" style="82" hidden="1"/>
    <col min="2051" max="2051" width="14.5703125" style="82" hidden="1"/>
    <col min="2052" max="2052" width="12.28515625" style="82" hidden="1"/>
    <col min="2053" max="2053" width="7.85546875" style="82" hidden="1"/>
    <col min="2054" max="2054" width="11.28515625" style="82" hidden="1"/>
    <col min="2055" max="2055" width="12.140625" style="82" hidden="1"/>
    <col min="2056" max="2056" width="11.7109375" style="82" hidden="1"/>
    <col min="2057" max="2057" width="13" style="82" hidden="1"/>
    <col min="2058" max="2058" width="4.5703125" style="82" hidden="1"/>
    <col min="2059" max="2059" width="18.7109375" style="82" hidden="1"/>
    <col min="2060" max="2305" width="5.28515625" style="82" hidden="1"/>
    <col min="2306" max="2306" width="12.42578125" style="82" hidden="1"/>
    <col min="2307" max="2307" width="14.5703125" style="82" hidden="1"/>
    <col min="2308" max="2308" width="12.28515625" style="82" hidden="1"/>
    <col min="2309" max="2309" width="7.85546875" style="82" hidden="1"/>
    <col min="2310" max="2310" width="11.28515625" style="82" hidden="1"/>
    <col min="2311" max="2311" width="12.140625" style="82" hidden="1"/>
    <col min="2312" max="2312" width="11.7109375" style="82" hidden="1"/>
    <col min="2313" max="2313" width="13" style="82" hidden="1"/>
    <col min="2314" max="2314" width="4.5703125" style="82" hidden="1"/>
    <col min="2315" max="2315" width="18.7109375" style="82" hidden="1"/>
    <col min="2316" max="2561" width="5.28515625" style="82" hidden="1"/>
    <col min="2562" max="2562" width="12.42578125" style="82" hidden="1"/>
    <col min="2563" max="2563" width="14.5703125" style="82" hidden="1"/>
    <col min="2564" max="2564" width="12.28515625" style="82" hidden="1"/>
    <col min="2565" max="2565" width="7.85546875" style="82" hidden="1"/>
    <col min="2566" max="2566" width="11.28515625" style="82" hidden="1"/>
    <col min="2567" max="2567" width="12.140625" style="82" hidden="1"/>
    <col min="2568" max="2568" width="11.7109375" style="82" hidden="1"/>
    <col min="2569" max="2569" width="13" style="82" hidden="1"/>
    <col min="2570" max="2570" width="4.5703125" style="82" hidden="1"/>
    <col min="2571" max="2571" width="18.7109375" style="82" hidden="1"/>
    <col min="2572" max="2817" width="5.28515625" style="82" hidden="1"/>
    <col min="2818" max="2818" width="12.42578125" style="82" hidden="1"/>
    <col min="2819" max="2819" width="14.5703125" style="82" hidden="1"/>
    <col min="2820" max="2820" width="12.28515625" style="82" hidden="1"/>
    <col min="2821" max="2821" width="7.85546875" style="82" hidden="1"/>
    <col min="2822" max="2822" width="11.28515625" style="82" hidden="1"/>
    <col min="2823" max="2823" width="12.140625" style="82" hidden="1"/>
    <col min="2824" max="2824" width="11.7109375" style="82" hidden="1"/>
    <col min="2825" max="2825" width="13" style="82" hidden="1"/>
    <col min="2826" max="2826" width="4.5703125" style="82" hidden="1"/>
    <col min="2827" max="2827" width="18.7109375" style="82" hidden="1"/>
    <col min="2828" max="3073" width="5.28515625" style="82" hidden="1"/>
    <col min="3074" max="3074" width="12.42578125" style="82" hidden="1"/>
    <col min="3075" max="3075" width="14.5703125" style="82" hidden="1"/>
    <col min="3076" max="3076" width="12.28515625" style="82" hidden="1"/>
    <col min="3077" max="3077" width="7.85546875" style="82" hidden="1"/>
    <col min="3078" max="3078" width="11.28515625" style="82" hidden="1"/>
    <col min="3079" max="3079" width="12.140625" style="82" hidden="1"/>
    <col min="3080" max="3080" width="11.7109375" style="82" hidden="1"/>
    <col min="3081" max="3081" width="13" style="82" hidden="1"/>
    <col min="3082" max="3082" width="4.5703125" style="82" hidden="1"/>
    <col min="3083" max="3083" width="18.7109375" style="82" hidden="1"/>
    <col min="3084" max="3329" width="5.28515625" style="82" hidden="1"/>
    <col min="3330" max="3330" width="12.42578125" style="82" hidden="1"/>
    <col min="3331" max="3331" width="14.5703125" style="82" hidden="1"/>
    <col min="3332" max="3332" width="12.28515625" style="82" hidden="1"/>
    <col min="3333" max="3333" width="7.85546875" style="82" hidden="1"/>
    <col min="3334" max="3334" width="11.28515625" style="82" hidden="1"/>
    <col min="3335" max="3335" width="12.140625" style="82" hidden="1"/>
    <col min="3336" max="3336" width="11.7109375" style="82" hidden="1"/>
    <col min="3337" max="3337" width="13" style="82" hidden="1"/>
    <col min="3338" max="3338" width="4.5703125" style="82" hidden="1"/>
    <col min="3339" max="3339" width="18.7109375" style="82" hidden="1"/>
    <col min="3340" max="3585" width="5.28515625" style="82" hidden="1"/>
    <col min="3586" max="3586" width="12.42578125" style="82" hidden="1"/>
    <col min="3587" max="3587" width="14.5703125" style="82" hidden="1"/>
    <col min="3588" max="3588" width="12.28515625" style="82" hidden="1"/>
    <col min="3589" max="3589" width="7.85546875" style="82" hidden="1"/>
    <col min="3590" max="3590" width="11.28515625" style="82" hidden="1"/>
    <col min="3591" max="3591" width="12.140625" style="82" hidden="1"/>
    <col min="3592" max="3592" width="11.7109375" style="82" hidden="1"/>
    <col min="3593" max="3593" width="13" style="82" hidden="1"/>
    <col min="3594" max="3594" width="4.5703125" style="82" hidden="1"/>
    <col min="3595" max="3595" width="18.7109375" style="82" hidden="1"/>
    <col min="3596" max="3841" width="5.28515625" style="82" hidden="1"/>
    <col min="3842" max="3842" width="12.42578125" style="82" hidden="1"/>
    <col min="3843" max="3843" width="14.5703125" style="82" hidden="1"/>
    <col min="3844" max="3844" width="12.28515625" style="82" hidden="1"/>
    <col min="3845" max="3845" width="7.85546875" style="82" hidden="1"/>
    <col min="3846" max="3846" width="11.28515625" style="82" hidden="1"/>
    <col min="3847" max="3847" width="12.140625" style="82" hidden="1"/>
    <col min="3848" max="3848" width="11.7109375" style="82" hidden="1"/>
    <col min="3849" max="3849" width="13" style="82" hidden="1"/>
    <col min="3850" max="3850" width="4.5703125" style="82" hidden="1"/>
    <col min="3851" max="3851" width="18.7109375" style="82" hidden="1"/>
    <col min="3852" max="4097" width="5.28515625" style="82" hidden="1"/>
    <col min="4098" max="4098" width="12.42578125" style="82" hidden="1"/>
    <col min="4099" max="4099" width="14.5703125" style="82" hidden="1"/>
    <col min="4100" max="4100" width="12.28515625" style="82" hidden="1"/>
    <col min="4101" max="4101" width="7.85546875" style="82" hidden="1"/>
    <col min="4102" max="4102" width="11.28515625" style="82" hidden="1"/>
    <col min="4103" max="4103" width="12.140625" style="82" hidden="1"/>
    <col min="4104" max="4104" width="11.7109375" style="82" hidden="1"/>
    <col min="4105" max="4105" width="13" style="82" hidden="1"/>
    <col min="4106" max="4106" width="4.5703125" style="82" hidden="1"/>
    <col min="4107" max="4107" width="18.7109375" style="82" hidden="1"/>
    <col min="4108" max="4353" width="5.28515625" style="82" hidden="1"/>
    <col min="4354" max="4354" width="12.42578125" style="82" hidden="1"/>
    <col min="4355" max="4355" width="14.5703125" style="82" hidden="1"/>
    <col min="4356" max="4356" width="12.28515625" style="82" hidden="1"/>
    <col min="4357" max="4357" width="7.85546875" style="82" hidden="1"/>
    <col min="4358" max="4358" width="11.28515625" style="82" hidden="1"/>
    <col min="4359" max="4359" width="12.140625" style="82" hidden="1"/>
    <col min="4360" max="4360" width="11.7109375" style="82" hidden="1"/>
    <col min="4361" max="4361" width="13" style="82" hidden="1"/>
    <col min="4362" max="4362" width="4.5703125" style="82" hidden="1"/>
    <col min="4363" max="4363" width="18.7109375" style="82" hidden="1"/>
    <col min="4364" max="4609" width="5.28515625" style="82" hidden="1"/>
    <col min="4610" max="4610" width="12.42578125" style="82" hidden="1"/>
    <col min="4611" max="4611" width="14.5703125" style="82" hidden="1"/>
    <col min="4612" max="4612" width="12.28515625" style="82" hidden="1"/>
    <col min="4613" max="4613" width="7.85546875" style="82" hidden="1"/>
    <col min="4614" max="4614" width="11.28515625" style="82" hidden="1"/>
    <col min="4615" max="4615" width="12.140625" style="82" hidden="1"/>
    <col min="4616" max="4616" width="11.7109375" style="82" hidden="1"/>
    <col min="4617" max="4617" width="13" style="82" hidden="1"/>
    <col min="4618" max="4618" width="4.5703125" style="82" hidden="1"/>
    <col min="4619" max="4619" width="18.7109375" style="82" hidden="1"/>
    <col min="4620" max="4865" width="5.28515625" style="82" hidden="1"/>
    <col min="4866" max="4866" width="12.42578125" style="82" hidden="1"/>
    <col min="4867" max="4867" width="14.5703125" style="82" hidden="1"/>
    <col min="4868" max="4868" width="12.28515625" style="82" hidden="1"/>
    <col min="4869" max="4869" width="7.85546875" style="82" hidden="1"/>
    <col min="4870" max="4870" width="11.28515625" style="82" hidden="1"/>
    <col min="4871" max="4871" width="12.140625" style="82" hidden="1"/>
    <col min="4872" max="4872" width="11.7109375" style="82" hidden="1"/>
    <col min="4873" max="4873" width="13" style="82" hidden="1"/>
    <col min="4874" max="4874" width="4.5703125" style="82" hidden="1"/>
    <col min="4875" max="4875" width="18.7109375" style="82" hidden="1"/>
    <col min="4876" max="5121" width="5.28515625" style="82" hidden="1"/>
    <col min="5122" max="5122" width="12.42578125" style="82" hidden="1"/>
    <col min="5123" max="5123" width="14.5703125" style="82" hidden="1"/>
    <col min="5124" max="5124" width="12.28515625" style="82" hidden="1"/>
    <col min="5125" max="5125" width="7.85546875" style="82" hidden="1"/>
    <col min="5126" max="5126" width="11.28515625" style="82" hidden="1"/>
    <col min="5127" max="5127" width="12.140625" style="82" hidden="1"/>
    <col min="5128" max="5128" width="11.7109375" style="82" hidden="1"/>
    <col min="5129" max="5129" width="13" style="82" hidden="1"/>
    <col min="5130" max="5130" width="4.5703125" style="82" hidden="1"/>
    <col min="5131" max="5131" width="18.7109375" style="82" hidden="1"/>
    <col min="5132" max="5377" width="5.28515625" style="82" hidden="1"/>
    <col min="5378" max="5378" width="12.42578125" style="82" hidden="1"/>
    <col min="5379" max="5379" width="14.5703125" style="82" hidden="1"/>
    <col min="5380" max="5380" width="12.28515625" style="82" hidden="1"/>
    <col min="5381" max="5381" width="7.85546875" style="82" hidden="1"/>
    <col min="5382" max="5382" width="11.28515625" style="82" hidden="1"/>
    <col min="5383" max="5383" width="12.140625" style="82" hidden="1"/>
    <col min="5384" max="5384" width="11.7109375" style="82" hidden="1"/>
    <col min="5385" max="5385" width="13" style="82" hidden="1"/>
    <col min="5386" max="5386" width="4.5703125" style="82" hidden="1"/>
    <col min="5387" max="5387" width="18.7109375" style="82" hidden="1"/>
    <col min="5388" max="5633" width="5.28515625" style="82" hidden="1"/>
    <col min="5634" max="5634" width="12.42578125" style="82" hidden="1"/>
    <col min="5635" max="5635" width="14.5703125" style="82" hidden="1"/>
    <col min="5636" max="5636" width="12.28515625" style="82" hidden="1"/>
    <col min="5637" max="5637" width="7.85546875" style="82" hidden="1"/>
    <col min="5638" max="5638" width="11.28515625" style="82" hidden="1"/>
    <col min="5639" max="5639" width="12.140625" style="82" hidden="1"/>
    <col min="5640" max="5640" width="11.7109375" style="82" hidden="1"/>
    <col min="5641" max="5641" width="13" style="82" hidden="1"/>
    <col min="5642" max="5642" width="4.5703125" style="82" hidden="1"/>
    <col min="5643" max="5643" width="18.7109375" style="82" hidden="1"/>
    <col min="5644" max="5889" width="5.28515625" style="82" hidden="1"/>
    <col min="5890" max="5890" width="12.42578125" style="82" hidden="1"/>
    <col min="5891" max="5891" width="14.5703125" style="82" hidden="1"/>
    <col min="5892" max="5892" width="12.28515625" style="82" hidden="1"/>
    <col min="5893" max="5893" width="7.85546875" style="82" hidden="1"/>
    <col min="5894" max="5894" width="11.28515625" style="82" hidden="1"/>
    <col min="5895" max="5895" width="12.140625" style="82" hidden="1"/>
    <col min="5896" max="5896" width="11.7109375" style="82" hidden="1"/>
    <col min="5897" max="5897" width="13" style="82" hidden="1"/>
    <col min="5898" max="5898" width="4.5703125" style="82" hidden="1"/>
    <col min="5899" max="5899" width="18.7109375" style="82" hidden="1"/>
    <col min="5900" max="6145" width="5.28515625" style="82" hidden="1"/>
    <col min="6146" max="6146" width="12.42578125" style="82" hidden="1"/>
    <col min="6147" max="6147" width="14.5703125" style="82" hidden="1"/>
    <col min="6148" max="6148" width="12.28515625" style="82" hidden="1"/>
    <col min="6149" max="6149" width="7.85546875" style="82" hidden="1"/>
    <col min="6150" max="6150" width="11.28515625" style="82" hidden="1"/>
    <col min="6151" max="6151" width="12.140625" style="82" hidden="1"/>
    <col min="6152" max="6152" width="11.7109375" style="82" hidden="1"/>
    <col min="6153" max="6153" width="13" style="82" hidden="1"/>
    <col min="6154" max="6154" width="4.5703125" style="82" hidden="1"/>
    <col min="6155" max="6155" width="18.7109375" style="82" hidden="1"/>
    <col min="6156" max="6401" width="5.28515625" style="82" hidden="1"/>
    <col min="6402" max="6402" width="12.42578125" style="82" hidden="1"/>
    <col min="6403" max="6403" width="14.5703125" style="82" hidden="1"/>
    <col min="6404" max="6404" width="12.28515625" style="82" hidden="1"/>
    <col min="6405" max="6405" width="7.85546875" style="82" hidden="1"/>
    <col min="6406" max="6406" width="11.28515625" style="82" hidden="1"/>
    <col min="6407" max="6407" width="12.140625" style="82" hidden="1"/>
    <col min="6408" max="6408" width="11.7109375" style="82" hidden="1"/>
    <col min="6409" max="6409" width="13" style="82" hidden="1"/>
    <col min="6410" max="6410" width="4.5703125" style="82" hidden="1"/>
    <col min="6411" max="6411" width="18.7109375" style="82" hidden="1"/>
    <col min="6412" max="6657" width="5.28515625" style="82" hidden="1"/>
    <col min="6658" max="6658" width="12.42578125" style="82" hidden="1"/>
    <col min="6659" max="6659" width="14.5703125" style="82" hidden="1"/>
    <col min="6660" max="6660" width="12.28515625" style="82" hidden="1"/>
    <col min="6661" max="6661" width="7.85546875" style="82" hidden="1"/>
    <col min="6662" max="6662" width="11.28515625" style="82" hidden="1"/>
    <col min="6663" max="6663" width="12.140625" style="82" hidden="1"/>
    <col min="6664" max="6664" width="11.7109375" style="82" hidden="1"/>
    <col min="6665" max="6665" width="13" style="82" hidden="1"/>
    <col min="6666" max="6666" width="4.5703125" style="82" hidden="1"/>
    <col min="6667" max="6667" width="18.7109375" style="82" hidden="1"/>
    <col min="6668" max="6913" width="5.28515625" style="82" hidden="1"/>
    <col min="6914" max="6914" width="12.42578125" style="82" hidden="1"/>
    <col min="6915" max="6915" width="14.5703125" style="82" hidden="1"/>
    <col min="6916" max="6916" width="12.28515625" style="82" hidden="1"/>
    <col min="6917" max="6917" width="7.85546875" style="82" hidden="1"/>
    <col min="6918" max="6918" width="11.28515625" style="82" hidden="1"/>
    <col min="6919" max="6919" width="12.140625" style="82" hidden="1"/>
    <col min="6920" max="6920" width="11.7109375" style="82" hidden="1"/>
    <col min="6921" max="6921" width="13" style="82" hidden="1"/>
    <col min="6922" max="6922" width="4.5703125" style="82" hidden="1"/>
    <col min="6923" max="6923" width="18.7109375" style="82" hidden="1"/>
    <col min="6924" max="7169" width="5.28515625" style="82" hidden="1"/>
    <col min="7170" max="7170" width="12.42578125" style="82" hidden="1"/>
    <col min="7171" max="7171" width="14.5703125" style="82" hidden="1"/>
    <col min="7172" max="7172" width="12.28515625" style="82" hidden="1"/>
    <col min="7173" max="7173" width="7.85546875" style="82" hidden="1"/>
    <col min="7174" max="7174" width="11.28515625" style="82" hidden="1"/>
    <col min="7175" max="7175" width="12.140625" style="82" hidden="1"/>
    <col min="7176" max="7176" width="11.7109375" style="82" hidden="1"/>
    <col min="7177" max="7177" width="13" style="82" hidden="1"/>
    <col min="7178" max="7178" width="4.5703125" style="82" hidden="1"/>
    <col min="7179" max="7179" width="18.7109375" style="82" hidden="1"/>
    <col min="7180" max="7425" width="5.28515625" style="82" hidden="1"/>
    <col min="7426" max="7426" width="12.42578125" style="82" hidden="1"/>
    <col min="7427" max="7427" width="14.5703125" style="82" hidden="1"/>
    <col min="7428" max="7428" width="12.28515625" style="82" hidden="1"/>
    <col min="7429" max="7429" width="7.85546875" style="82" hidden="1"/>
    <col min="7430" max="7430" width="11.28515625" style="82" hidden="1"/>
    <col min="7431" max="7431" width="12.140625" style="82" hidden="1"/>
    <col min="7432" max="7432" width="11.7109375" style="82" hidden="1"/>
    <col min="7433" max="7433" width="13" style="82" hidden="1"/>
    <col min="7434" max="7434" width="4.5703125" style="82" hidden="1"/>
    <col min="7435" max="7435" width="18.7109375" style="82" hidden="1"/>
    <col min="7436" max="7681" width="5.28515625" style="82" hidden="1"/>
    <col min="7682" max="7682" width="12.42578125" style="82" hidden="1"/>
    <col min="7683" max="7683" width="14.5703125" style="82" hidden="1"/>
    <col min="7684" max="7684" width="12.28515625" style="82" hidden="1"/>
    <col min="7685" max="7685" width="7.85546875" style="82" hidden="1"/>
    <col min="7686" max="7686" width="11.28515625" style="82" hidden="1"/>
    <col min="7687" max="7687" width="12.140625" style="82" hidden="1"/>
    <col min="7688" max="7688" width="11.7109375" style="82" hidden="1"/>
    <col min="7689" max="7689" width="13" style="82" hidden="1"/>
    <col min="7690" max="7690" width="4.5703125" style="82" hidden="1"/>
    <col min="7691" max="7691" width="18.7109375" style="82" hidden="1"/>
    <col min="7692" max="7937" width="5.28515625" style="82" hidden="1"/>
    <col min="7938" max="7938" width="12.42578125" style="82" hidden="1"/>
    <col min="7939" max="7939" width="14.5703125" style="82" hidden="1"/>
    <col min="7940" max="7940" width="12.28515625" style="82" hidden="1"/>
    <col min="7941" max="7941" width="7.85546875" style="82" hidden="1"/>
    <col min="7942" max="7942" width="11.28515625" style="82" hidden="1"/>
    <col min="7943" max="7943" width="12.140625" style="82" hidden="1"/>
    <col min="7944" max="7944" width="11.7109375" style="82" hidden="1"/>
    <col min="7945" max="7945" width="13" style="82" hidden="1"/>
    <col min="7946" max="7946" width="4.5703125" style="82" hidden="1"/>
    <col min="7947" max="7947" width="18.7109375" style="82" hidden="1"/>
    <col min="7948" max="8193" width="5.28515625" style="82" hidden="1"/>
    <col min="8194" max="8194" width="12.42578125" style="82" hidden="1"/>
    <col min="8195" max="8195" width="14.5703125" style="82" hidden="1"/>
    <col min="8196" max="8196" width="12.28515625" style="82" hidden="1"/>
    <col min="8197" max="8197" width="7.85546875" style="82" hidden="1"/>
    <col min="8198" max="8198" width="11.28515625" style="82" hidden="1"/>
    <col min="8199" max="8199" width="12.140625" style="82" hidden="1"/>
    <col min="8200" max="8200" width="11.7109375" style="82" hidden="1"/>
    <col min="8201" max="8201" width="13" style="82" hidden="1"/>
    <col min="8202" max="8202" width="4.5703125" style="82" hidden="1"/>
    <col min="8203" max="8203" width="18.7109375" style="82" hidden="1"/>
    <col min="8204" max="8449" width="5.28515625" style="82" hidden="1"/>
    <col min="8450" max="8450" width="12.42578125" style="82" hidden="1"/>
    <col min="8451" max="8451" width="14.5703125" style="82" hidden="1"/>
    <col min="8452" max="8452" width="12.28515625" style="82" hidden="1"/>
    <col min="8453" max="8453" width="7.85546875" style="82" hidden="1"/>
    <col min="8454" max="8454" width="11.28515625" style="82" hidden="1"/>
    <col min="8455" max="8455" width="12.140625" style="82" hidden="1"/>
    <col min="8456" max="8456" width="11.7109375" style="82" hidden="1"/>
    <col min="8457" max="8457" width="13" style="82" hidden="1"/>
    <col min="8458" max="8458" width="4.5703125" style="82" hidden="1"/>
    <col min="8459" max="8459" width="18.7109375" style="82" hidden="1"/>
    <col min="8460" max="8705" width="5.28515625" style="82" hidden="1"/>
    <col min="8706" max="8706" width="12.42578125" style="82" hidden="1"/>
    <col min="8707" max="8707" width="14.5703125" style="82" hidden="1"/>
    <col min="8708" max="8708" width="12.28515625" style="82" hidden="1"/>
    <col min="8709" max="8709" width="7.85546875" style="82" hidden="1"/>
    <col min="8710" max="8710" width="11.28515625" style="82" hidden="1"/>
    <col min="8711" max="8711" width="12.140625" style="82" hidden="1"/>
    <col min="8712" max="8712" width="11.7109375" style="82" hidden="1"/>
    <col min="8713" max="8713" width="13" style="82" hidden="1"/>
    <col min="8714" max="8714" width="4.5703125" style="82" hidden="1"/>
    <col min="8715" max="8715" width="18.7109375" style="82" hidden="1"/>
    <col min="8716" max="8961" width="5.28515625" style="82" hidden="1"/>
    <col min="8962" max="8962" width="12.42578125" style="82" hidden="1"/>
    <col min="8963" max="8963" width="14.5703125" style="82" hidden="1"/>
    <col min="8964" max="8964" width="12.28515625" style="82" hidden="1"/>
    <col min="8965" max="8965" width="7.85546875" style="82" hidden="1"/>
    <col min="8966" max="8966" width="11.28515625" style="82" hidden="1"/>
    <col min="8967" max="8967" width="12.140625" style="82" hidden="1"/>
    <col min="8968" max="8968" width="11.7109375" style="82" hidden="1"/>
    <col min="8969" max="8969" width="13" style="82" hidden="1"/>
    <col min="8970" max="8970" width="4.5703125" style="82" hidden="1"/>
    <col min="8971" max="8971" width="18.7109375" style="82" hidden="1"/>
    <col min="8972" max="9217" width="5.28515625" style="82" hidden="1"/>
    <col min="9218" max="9218" width="12.42578125" style="82" hidden="1"/>
    <col min="9219" max="9219" width="14.5703125" style="82" hidden="1"/>
    <col min="9220" max="9220" width="12.28515625" style="82" hidden="1"/>
    <col min="9221" max="9221" width="7.85546875" style="82" hidden="1"/>
    <col min="9222" max="9222" width="11.28515625" style="82" hidden="1"/>
    <col min="9223" max="9223" width="12.140625" style="82" hidden="1"/>
    <col min="9224" max="9224" width="11.7109375" style="82" hidden="1"/>
    <col min="9225" max="9225" width="13" style="82" hidden="1"/>
    <col min="9226" max="9226" width="4.5703125" style="82" hidden="1"/>
    <col min="9227" max="9227" width="18.7109375" style="82" hidden="1"/>
    <col min="9228" max="9473" width="5.28515625" style="82" hidden="1"/>
    <col min="9474" max="9474" width="12.42578125" style="82" hidden="1"/>
    <col min="9475" max="9475" width="14.5703125" style="82" hidden="1"/>
    <col min="9476" max="9476" width="12.28515625" style="82" hidden="1"/>
    <col min="9477" max="9477" width="7.85546875" style="82" hidden="1"/>
    <col min="9478" max="9478" width="11.28515625" style="82" hidden="1"/>
    <col min="9479" max="9479" width="12.140625" style="82" hidden="1"/>
    <col min="9480" max="9480" width="11.7109375" style="82" hidden="1"/>
    <col min="9481" max="9481" width="13" style="82" hidden="1"/>
    <col min="9482" max="9482" width="4.5703125" style="82" hidden="1"/>
    <col min="9483" max="9483" width="18.7109375" style="82" hidden="1"/>
    <col min="9484" max="9729" width="5.28515625" style="82" hidden="1"/>
    <col min="9730" max="9730" width="12.42578125" style="82" hidden="1"/>
    <col min="9731" max="9731" width="14.5703125" style="82" hidden="1"/>
    <col min="9732" max="9732" width="12.28515625" style="82" hidden="1"/>
    <col min="9733" max="9733" width="7.85546875" style="82" hidden="1"/>
    <col min="9734" max="9734" width="11.28515625" style="82" hidden="1"/>
    <col min="9735" max="9735" width="12.140625" style="82" hidden="1"/>
    <col min="9736" max="9736" width="11.7109375" style="82" hidden="1"/>
    <col min="9737" max="9737" width="13" style="82" hidden="1"/>
    <col min="9738" max="9738" width="4.5703125" style="82" hidden="1"/>
    <col min="9739" max="9739" width="18.7109375" style="82" hidden="1"/>
    <col min="9740" max="9985" width="5.28515625" style="82" hidden="1"/>
    <col min="9986" max="9986" width="12.42578125" style="82" hidden="1"/>
    <col min="9987" max="9987" width="14.5703125" style="82" hidden="1"/>
    <col min="9988" max="9988" width="12.28515625" style="82" hidden="1"/>
    <col min="9989" max="9989" width="7.85546875" style="82" hidden="1"/>
    <col min="9990" max="9990" width="11.28515625" style="82" hidden="1"/>
    <col min="9991" max="9991" width="12.140625" style="82" hidden="1"/>
    <col min="9992" max="9992" width="11.7109375" style="82" hidden="1"/>
    <col min="9993" max="9993" width="13" style="82" hidden="1"/>
    <col min="9994" max="9994" width="4.5703125" style="82" hidden="1"/>
    <col min="9995" max="9995" width="18.7109375" style="82" hidden="1"/>
    <col min="9996" max="10241" width="5.28515625" style="82" hidden="1"/>
    <col min="10242" max="10242" width="12.42578125" style="82" hidden="1"/>
    <col min="10243" max="10243" width="14.5703125" style="82" hidden="1"/>
    <col min="10244" max="10244" width="12.28515625" style="82" hidden="1"/>
    <col min="10245" max="10245" width="7.85546875" style="82" hidden="1"/>
    <col min="10246" max="10246" width="11.28515625" style="82" hidden="1"/>
    <col min="10247" max="10247" width="12.140625" style="82" hidden="1"/>
    <col min="10248" max="10248" width="11.7109375" style="82" hidden="1"/>
    <col min="10249" max="10249" width="13" style="82" hidden="1"/>
    <col min="10250" max="10250" width="4.5703125" style="82" hidden="1"/>
    <col min="10251" max="10251" width="18.7109375" style="82" hidden="1"/>
    <col min="10252" max="10497" width="5.28515625" style="82" hidden="1"/>
    <col min="10498" max="10498" width="12.42578125" style="82" hidden="1"/>
    <col min="10499" max="10499" width="14.5703125" style="82" hidden="1"/>
    <col min="10500" max="10500" width="12.28515625" style="82" hidden="1"/>
    <col min="10501" max="10501" width="7.85546875" style="82" hidden="1"/>
    <col min="10502" max="10502" width="11.28515625" style="82" hidden="1"/>
    <col min="10503" max="10503" width="12.140625" style="82" hidden="1"/>
    <col min="10504" max="10504" width="11.7109375" style="82" hidden="1"/>
    <col min="10505" max="10505" width="13" style="82" hidden="1"/>
    <col min="10506" max="10506" width="4.5703125" style="82" hidden="1"/>
    <col min="10507" max="10507" width="18.7109375" style="82" hidden="1"/>
    <col min="10508" max="10753" width="5.28515625" style="82" hidden="1"/>
    <col min="10754" max="10754" width="12.42578125" style="82" hidden="1"/>
    <col min="10755" max="10755" width="14.5703125" style="82" hidden="1"/>
    <col min="10756" max="10756" width="12.28515625" style="82" hidden="1"/>
    <col min="10757" max="10757" width="7.85546875" style="82" hidden="1"/>
    <col min="10758" max="10758" width="11.28515625" style="82" hidden="1"/>
    <col min="10759" max="10759" width="12.140625" style="82" hidden="1"/>
    <col min="10760" max="10760" width="11.7109375" style="82" hidden="1"/>
    <col min="10761" max="10761" width="13" style="82" hidden="1"/>
    <col min="10762" max="10762" width="4.5703125" style="82" hidden="1"/>
    <col min="10763" max="10763" width="18.7109375" style="82" hidden="1"/>
    <col min="10764" max="11009" width="5.28515625" style="82" hidden="1"/>
    <col min="11010" max="11010" width="12.42578125" style="82" hidden="1"/>
    <col min="11011" max="11011" width="14.5703125" style="82" hidden="1"/>
    <col min="11012" max="11012" width="12.28515625" style="82" hidden="1"/>
    <col min="11013" max="11013" width="7.85546875" style="82" hidden="1"/>
    <col min="11014" max="11014" width="11.28515625" style="82" hidden="1"/>
    <col min="11015" max="11015" width="12.140625" style="82" hidden="1"/>
    <col min="11016" max="11016" width="11.7109375" style="82" hidden="1"/>
    <col min="11017" max="11017" width="13" style="82" hidden="1"/>
    <col min="11018" max="11018" width="4.5703125" style="82" hidden="1"/>
    <col min="11019" max="11019" width="18.7109375" style="82" hidden="1"/>
    <col min="11020" max="11265" width="5.28515625" style="82" hidden="1"/>
    <col min="11266" max="11266" width="12.42578125" style="82" hidden="1"/>
    <col min="11267" max="11267" width="14.5703125" style="82" hidden="1"/>
    <col min="11268" max="11268" width="12.28515625" style="82" hidden="1"/>
    <col min="11269" max="11269" width="7.85546875" style="82" hidden="1"/>
    <col min="11270" max="11270" width="11.28515625" style="82" hidden="1"/>
    <col min="11271" max="11271" width="12.140625" style="82" hidden="1"/>
    <col min="11272" max="11272" width="11.7109375" style="82" hidden="1"/>
    <col min="11273" max="11273" width="13" style="82" hidden="1"/>
    <col min="11274" max="11274" width="4.5703125" style="82" hidden="1"/>
    <col min="11275" max="11275" width="18.7109375" style="82" hidden="1"/>
    <col min="11276" max="11521" width="5.28515625" style="82" hidden="1"/>
    <col min="11522" max="11522" width="12.42578125" style="82" hidden="1"/>
    <col min="11523" max="11523" width="14.5703125" style="82" hidden="1"/>
    <col min="11524" max="11524" width="12.28515625" style="82" hidden="1"/>
    <col min="11525" max="11525" width="7.85546875" style="82" hidden="1"/>
    <col min="11526" max="11526" width="11.28515625" style="82" hidden="1"/>
    <col min="11527" max="11527" width="12.140625" style="82" hidden="1"/>
    <col min="11528" max="11528" width="11.7109375" style="82" hidden="1"/>
    <col min="11529" max="11529" width="13" style="82" hidden="1"/>
    <col min="11530" max="11530" width="4.5703125" style="82" hidden="1"/>
    <col min="11531" max="11531" width="18.7109375" style="82" hidden="1"/>
    <col min="11532" max="11777" width="5.28515625" style="82" hidden="1"/>
    <col min="11778" max="11778" width="12.42578125" style="82" hidden="1"/>
    <col min="11779" max="11779" width="14.5703125" style="82" hidden="1"/>
    <col min="11780" max="11780" width="12.28515625" style="82" hidden="1"/>
    <col min="11781" max="11781" width="7.85546875" style="82" hidden="1"/>
    <col min="11782" max="11782" width="11.28515625" style="82" hidden="1"/>
    <col min="11783" max="11783" width="12.140625" style="82" hidden="1"/>
    <col min="11784" max="11784" width="11.7109375" style="82" hidden="1"/>
    <col min="11785" max="11785" width="13" style="82" hidden="1"/>
    <col min="11786" max="11786" width="4.5703125" style="82" hidden="1"/>
    <col min="11787" max="11787" width="18.7109375" style="82" hidden="1"/>
    <col min="11788" max="12033" width="5.28515625" style="82" hidden="1"/>
    <col min="12034" max="12034" width="12.42578125" style="82" hidden="1"/>
    <col min="12035" max="12035" width="14.5703125" style="82" hidden="1"/>
    <col min="12036" max="12036" width="12.28515625" style="82" hidden="1"/>
    <col min="12037" max="12037" width="7.85546875" style="82" hidden="1"/>
    <col min="12038" max="12038" width="11.28515625" style="82" hidden="1"/>
    <col min="12039" max="12039" width="12.140625" style="82" hidden="1"/>
    <col min="12040" max="12040" width="11.7109375" style="82" hidden="1"/>
    <col min="12041" max="12041" width="13" style="82" hidden="1"/>
    <col min="12042" max="12042" width="4.5703125" style="82" hidden="1"/>
    <col min="12043" max="12043" width="18.7109375" style="82" hidden="1"/>
    <col min="12044" max="12289" width="5.28515625" style="82" hidden="1"/>
    <col min="12290" max="12290" width="12.42578125" style="82" hidden="1"/>
    <col min="12291" max="12291" width="14.5703125" style="82" hidden="1"/>
    <col min="12292" max="12292" width="12.28515625" style="82" hidden="1"/>
    <col min="12293" max="12293" width="7.85546875" style="82" hidden="1"/>
    <col min="12294" max="12294" width="11.28515625" style="82" hidden="1"/>
    <col min="12295" max="12295" width="12.140625" style="82" hidden="1"/>
    <col min="12296" max="12296" width="11.7109375" style="82" hidden="1"/>
    <col min="12297" max="12297" width="13" style="82" hidden="1"/>
    <col min="12298" max="12298" width="4.5703125" style="82" hidden="1"/>
    <col min="12299" max="12299" width="18.7109375" style="82" hidden="1"/>
    <col min="12300" max="12545" width="5.28515625" style="82" hidden="1"/>
    <col min="12546" max="12546" width="12.42578125" style="82" hidden="1"/>
    <col min="12547" max="12547" width="14.5703125" style="82" hidden="1"/>
    <col min="12548" max="12548" width="12.28515625" style="82" hidden="1"/>
    <col min="12549" max="12549" width="7.85546875" style="82" hidden="1"/>
    <col min="12550" max="12550" width="11.28515625" style="82" hidden="1"/>
    <col min="12551" max="12551" width="12.140625" style="82" hidden="1"/>
    <col min="12552" max="12552" width="11.7109375" style="82" hidden="1"/>
    <col min="12553" max="12553" width="13" style="82" hidden="1"/>
    <col min="12554" max="12554" width="4.5703125" style="82" hidden="1"/>
    <col min="12555" max="12555" width="18.7109375" style="82" hidden="1"/>
    <col min="12556" max="12801" width="5.28515625" style="82" hidden="1"/>
    <col min="12802" max="12802" width="12.42578125" style="82" hidden="1"/>
    <col min="12803" max="12803" width="14.5703125" style="82" hidden="1"/>
    <col min="12804" max="12804" width="12.28515625" style="82" hidden="1"/>
    <col min="12805" max="12805" width="7.85546875" style="82" hidden="1"/>
    <col min="12806" max="12806" width="11.28515625" style="82" hidden="1"/>
    <col min="12807" max="12807" width="12.140625" style="82" hidden="1"/>
    <col min="12808" max="12808" width="11.7109375" style="82" hidden="1"/>
    <col min="12809" max="12809" width="13" style="82" hidden="1"/>
    <col min="12810" max="12810" width="4.5703125" style="82" hidden="1"/>
    <col min="12811" max="12811" width="18.7109375" style="82" hidden="1"/>
    <col min="12812" max="13057" width="5.28515625" style="82" hidden="1"/>
    <col min="13058" max="13058" width="12.42578125" style="82" hidden="1"/>
    <col min="13059" max="13059" width="14.5703125" style="82" hidden="1"/>
    <col min="13060" max="13060" width="12.28515625" style="82" hidden="1"/>
    <col min="13061" max="13061" width="7.85546875" style="82" hidden="1"/>
    <col min="13062" max="13062" width="11.28515625" style="82" hidden="1"/>
    <col min="13063" max="13063" width="12.140625" style="82" hidden="1"/>
    <col min="13064" max="13064" width="11.7109375" style="82" hidden="1"/>
    <col min="13065" max="13065" width="13" style="82" hidden="1"/>
    <col min="13066" max="13066" width="4.5703125" style="82" hidden="1"/>
    <col min="13067" max="13067" width="18.7109375" style="82" hidden="1"/>
    <col min="13068" max="13313" width="5.28515625" style="82" hidden="1"/>
    <col min="13314" max="13314" width="12.42578125" style="82" hidden="1"/>
    <col min="13315" max="13315" width="14.5703125" style="82" hidden="1"/>
    <col min="13316" max="13316" width="12.28515625" style="82" hidden="1"/>
    <col min="13317" max="13317" width="7.85546875" style="82" hidden="1"/>
    <col min="13318" max="13318" width="11.28515625" style="82" hidden="1"/>
    <col min="13319" max="13319" width="12.140625" style="82" hidden="1"/>
    <col min="13320" max="13320" width="11.7109375" style="82" hidden="1"/>
    <col min="13321" max="13321" width="13" style="82" hidden="1"/>
    <col min="13322" max="13322" width="4.5703125" style="82" hidden="1"/>
    <col min="13323" max="13323" width="18.7109375" style="82" hidden="1"/>
    <col min="13324" max="13569" width="5.28515625" style="82" hidden="1"/>
    <col min="13570" max="13570" width="12.42578125" style="82" hidden="1"/>
    <col min="13571" max="13571" width="14.5703125" style="82" hidden="1"/>
    <col min="13572" max="13572" width="12.28515625" style="82" hidden="1"/>
    <col min="13573" max="13573" width="7.85546875" style="82" hidden="1"/>
    <col min="13574" max="13574" width="11.28515625" style="82" hidden="1"/>
    <col min="13575" max="13575" width="12.140625" style="82" hidden="1"/>
    <col min="13576" max="13576" width="11.7109375" style="82" hidden="1"/>
    <col min="13577" max="13577" width="13" style="82" hidden="1"/>
    <col min="13578" max="13578" width="4.5703125" style="82" hidden="1"/>
    <col min="13579" max="13579" width="18.7109375" style="82" hidden="1"/>
    <col min="13580" max="13825" width="5.28515625" style="82" hidden="1"/>
    <col min="13826" max="13826" width="12.42578125" style="82" hidden="1"/>
    <col min="13827" max="13827" width="14.5703125" style="82" hidden="1"/>
    <col min="13828" max="13828" width="12.28515625" style="82" hidden="1"/>
    <col min="13829" max="13829" width="7.85546875" style="82" hidden="1"/>
    <col min="13830" max="13830" width="11.28515625" style="82" hidden="1"/>
    <col min="13831" max="13831" width="12.140625" style="82" hidden="1"/>
    <col min="13832" max="13832" width="11.7109375" style="82" hidden="1"/>
    <col min="13833" max="13833" width="13" style="82" hidden="1"/>
    <col min="13834" max="13834" width="4.5703125" style="82" hidden="1"/>
    <col min="13835" max="13835" width="18.7109375" style="82" hidden="1"/>
    <col min="13836" max="14081" width="5.28515625" style="82" hidden="1"/>
    <col min="14082" max="14082" width="12.42578125" style="82" hidden="1"/>
    <col min="14083" max="14083" width="14.5703125" style="82" hidden="1"/>
    <col min="14084" max="14084" width="12.28515625" style="82" hidden="1"/>
    <col min="14085" max="14085" width="7.85546875" style="82" hidden="1"/>
    <col min="14086" max="14086" width="11.28515625" style="82" hidden="1"/>
    <col min="14087" max="14087" width="12.140625" style="82" hidden="1"/>
    <col min="14088" max="14088" width="11.7109375" style="82" hidden="1"/>
    <col min="14089" max="14089" width="13" style="82" hidden="1"/>
    <col min="14090" max="14090" width="4.5703125" style="82" hidden="1"/>
    <col min="14091" max="14091" width="18.7109375" style="82" hidden="1"/>
    <col min="14092" max="14337" width="5.28515625" style="82" hidden="1"/>
    <col min="14338" max="14338" width="12.42578125" style="82" hidden="1"/>
    <col min="14339" max="14339" width="14.5703125" style="82" hidden="1"/>
    <col min="14340" max="14340" width="12.28515625" style="82" hidden="1"/>
    <col min="14341" max="14341" width="7.85546875" style="82" hidden="1"/>
    <col min="14342" max="14342" width="11.28515625" style="82" hidden="1"/>
    <col min="14343" max="14343" width="12.140625" style="82" hidden="1"/>
    <col min="14344" max="14344" width="11.7109375" style="82" hidden="1"/>
    <col min="14345" max="14345" width="13" style="82" hidden="1"/>
    <col min="14346" max="14346" width="4.5703125" style="82" hidden="1"/>
    <col min="14347" max="14347" width="18.7109375" style="82" hidden="1"/>
    <col min="14348" max="14593" width="5.28515625" style="82" hidden="1"/>
    <col min="14594" max="14594" width="12.42578125" style="82" hidden="1"/>
    <col min="14595" max="14595" width="14.5703125" style="82" hidden="1"/>
    <col min="14596" max="14596" width="12.28515625" style="82" hidden="1"/>
    <col min="14597" max="14597" width="7.85546875" style="82" hidden="1"/>
    <col min="14598" max="14598" width="11.28515625" style="82" hidden="1"/>
    <col min="14599" max="14599" width="12.140625" style="82" hidden="1"/>
    <col min="14600" max="14600" width="11.7109375" style="82" hidden="1"/>
    <col min="14601" max="14601" width="13" style="82" hidden="1"/>
    <col min="14602" max="14602" width="4.5703125" style="82" hidden="1"/>
    <col min="14603" max="14603" width="18.7109375" style="82" hidden="1"/>
    <col min="14604" max="14849" width="5.28515625" style="82" hidden="1"/>
    <col min="14850" max="14850" width="12.42578125" style="82" hidden="1"/>
    <col min="14851" max="14851" width="14.5703125" style="82" hidden="1"/>
    <col min="14852" max="14852" width="12.28515625" style="82" hidden="1"/>
    <col min="14853" max="14853" width="7.85546875" style="82" hidden="1"/>
    <col min="14854" max="14854" width="11.28515625" style="82" hidden="1"/>
    <col min="14855" max="14855" width="12.140625" style="82" hidden="1"/>
    <col min="14856" max="14856" width="11.7109375" style="82" hidden="1"/>
    <col min="14857" max="14857" width="13" style="82" hidden="1"/>
    <col min="14858" max="14858" width="4.5703125" style="82" hidden="1"/>
    <col min="14859" max="14859" width="18.7109375" style="82" hidden="1"/>
    <col min="14860" max="15105" width="5.28515625" style="82" hidden="1"/>
    <col min="15106" max="15106" width="12.42578125" style="82" hidden="1"/>
    <col min="15107" max="15107" width="14.5703125" style="82" hidden="1"/>
    <col min="15108" max="15108" width="12.28515625" style="82" hidden="1"/>
    <col min="15109" max="15109" width="7.85546875" style="82" hidden="1"/>
    <col min="15110" max="15110" width="11.28515625" style="82" hidden="1"/>
    <col min="15111" max="15111" width="12.140625" style="82" hidden="1"/>
    <col min="15112" max="15112" width="11.7109375" style="82" hidden="1"/>
    <col min="15113" max="15113" width="13" style="82" hidden="1"/>
    <col min="15114" max="15114" width="4.5703125" style="82" hidden="1"/>
    <col min="15115" max="15115" width="18.7109375" style="82" hidden="1"/>
    <col min="15116" max="15361" width="5.28515625" style="82" hidden="1"/>
    <col min="15362" max="15362" width="12.42578125" style="82" hidden="1"/>
    <col min="15363" max="15363" width="14.5703125" style="82" hidden="1"/>
    <col min="15364" max="15364" width="12.28515625" style="82" hidden="1"/>
    <col min="15365" max="15365" width="7.85546875" style="82" hidden="1"/>
    <col min="15366" max="15366" width="11.28515625" style="82" hidden="1"/>
    <col min="15367" max="15367" width="12.140625" style="82" hidden="1"/>
    <col min="15368" max="15368" width="11.7109375" style="82" hidden="1"/>
    <col min="15369" max="15369" width="13" style="82" hidden="1"/>
    <col min="15370" max="15370" width="4.5703125" style="82" hidden="1"/>
    <col min="15371" max="15371" width="18.7109375" style="82" hidden="1"/>
    <col min="15372" max="15617" width="5.28515625" style="82" hidden="1"/>
    <col min="15618" max="15618" width="12.42578125" style="82" hidden="1"/>
    <col min="15619" max="15619" width="14.5703125" style="82" hidden="1"/>
    <col min="15620" max="15620" width="12.28515625" style="82" hidden="1"/>
    <col min="15621" max="15621" width="7.85546875" style="82" hidden="1"/>
    <col min="15622" max="15622" width="11.28515625" style="82" hidden="1"/>
    <col min="15623" max="15623" width="12.140625" style="82" hidden="1"/>
    <col min="15624" max="15624" width="11.7109375" style="82" hidden="1"/>
    <col min="15625" max="15625" width="13" style="82" hidden="1"/>
    <col min="15626" max="15626" width="4.5703125" style="82" hidden="1"/>
    <col min="15627" max="15627" width="18.7109375" style="82" hidden="1"/>
    <col min="15628" max="15873" width="5.28515625" style="82" hidden="1"/>
    <col min="15874" max="15874" width="12.42578125" style="82" hidden="1"/>
    <col min="15875" max="15875" width="14.5703125" style="82" hidden="1"/>
    <col min="15876" max="15876" width="12.28515625" style="82" hidden="1"/>
    <col min="15877" max="15877" width="7.85546875" style="82" hidden="1"/>
    <col min="15878" max="15878" width="11.28515625" style="82" hidden="1"/>
    <col min="15879" max="15879" width="12.140625" style="82" hidden="1"/>
    <col min="15880" max="15880" width="11.7109375" style="82" hidden="1"/>
    <col min="15881" max="15881" width="13" style="82" hidden="1"/>
    <col min="15882" max="15882" width="4.5703125" style="82" hidden="1"/>
    <col min="15883" max="15883" width="18.7109375" style="82" hidden="1"/>
    <col min="15884" max="16129" width="5.28515625" style="82" hidden="1"/>
    <col min="16130" max="16130" width="12.42578125" style="82" hidden="1"/>
    <col min="16131" max="16131" width="14.5703125" style="82" hidden="1"/>
    <col min="16132" max="16132" width="12.28515625" style="82" hidden="1"/>
    <col min="16133" max="16133" width="7.85546875" style="82" hidden="1"/>
    <col min="16134" max="16134" width="11.28515625" style="82" hidden="1"/>
    <col min="16135" max="16135" width="12.140625" style="82" hidden="1"/>
    <col min="16136" max="16136" width="11.7109375" style="82" hidden="1"/>
    <col min="16137" max="16137" width="13" style="82" hidden="1"/>
    <col min="16138" max="16138" width="4.5703125" style="82" hidden="1"/>
    <col min="16139" max="16139" width="18.7109375" style="82" hidden="1"/>
    <col min="16140" max="16384" width="5.28515625" style="82" hidden="1"/>
  </cols>
  <sheetData>
    <row r="1" spans="1:256" s="79" customFormat="1" ht="18.75" customHeight="1">
      <c r="A1" s="325" t="e">
        <f>L1*0</f>
        <v>#VALUE!</v>
      </c>
      <c r="J1" s="80"/>
      <c r="K1" s="81"/>
      <c r="L1" s="324" t="str">
        <f>IF(Data!E9="Retirement","0"," ")</f>
        <v xml:space="preserve"> </v>
      </c>
      <c r="M1" s="82"/>
      <c r="N1" s="82"/>
      <c r="O1" s="82"/>
      <c r="P1" s="82"/>
      <c r="Q1" s="82"/>
      <c r="R1" s="82"/>
    </row>
    <row r="2" spans="1:256" s="79" customFormat="1" ht="15.75">
      <c r="B2" s="504" t="s">
        <v>181</v>
      </c>
      <c r="C2" s="504"/>
      <c r="D2" s="504"/>
      <c r="E2" s="504"/>
      <c r="F2" s="504"/>
      <c r="G2" s="504"/>
      <c r="H2" s="504"/>
      <c r="I2" s="504"/>
      <c r="J2" s="80"/>
      <c r="K2" s="81"/>
      <c r="L2" s="82"/>
      <c r="M2" s="82"/>
      <c r="N2" s="82"/>
      <c r="O2" s="82"/>
      <c r="P2" s="82"/>
      <c r="Q2" s="82"/>
      <c r="R2" s="82"/>
    </row>
    <row r="3" spans="1:256" s="79" customFormat="1" ht="15.75">
      <c r="B3" s="504" t="str">
        <f>CONCATENATE(Data!D26, " Department")</f>
        <v>Forest Department</v>
      </c>
      <c r="C3" s="504"/>
      <c r="D3" s="504"/>
      <c r="E3" s="504"/>
      <c r="F3" s="504"/>
      <c r="G3" s="504"/>
      <c r="H3" s="504"/>
      <c r="I3" s="504"/>
      <c r="J3" s="80"/>
      <c r="K3" s="81"/>
      <c r="L3" s="82"/>
      <c r="M3" s="82"/>
      <c r="N3" s="82"/>
      <c r="O3" s="82"/>
      <c r="P3" s="82"/>
      <c r="Q3" s="82"/>
      <c r="R3" s="82"/>
    </row>
    <row r="4" spans="1:256" ht="15.75" customHeight="1">
      <c r="A4" s="79"/>
      <c r="B4" s="83" t="s">
        <v>316</v>
      </c>
      <c r="C4" s="84">
        <f>Data!D31</f>
        <v>0</v>
      </c>
      <c r="D4" s="85"/>
      <c r="F4" s="505" t="str">
        <f>CONCATENATE("Office of the ",Data!D28,", ")</f>
        <v xml:space="preserve">Office of the Conservator of Forests, </v>
      </c>
      <c r="G4" s="505"/>
      <c r="H4" s="505"/>
      <c r="I4" s="505"/>
      <c r="J4" s="80"/>
      <c r="K4" s="81"/>
      <c r="IV4" s="79"/>
    </row>
    <row r="5" spans="1:256" ht="15.75" customHeight="1">
      <c r="A5" s="79"/>
      <c r="B5" s="86" t="s">
        <v>182</v>
      </c>
      <c r="C5" s="87">
        <f>Data!F31</f>
        <v>45901</v>
      </c>
      <c r="D5" s="85"/>
      <c r="E5" s="88"/>
      <c r="F5" s="505" t="str">
        <f>CONCATENATE(Data!D29,", ", Data!D30)</f>
        <v>Rajahmundry Circle, Rajamahendravaram</v>
      </c>
      <c r="G5" s="505"/>
      <c r="H5" s="505"/>
      <c r="I5" s="505"/>
      <c r="J5" s="80"/>
      <c r="K5" s="81"/>
      <c r="IV5" s="79"/>
    </row>
    <row r="6" spans="1:256" ht="15.75" customHeight="1">
      <c r="A6" s="79"/>
      <c r="B6" s="506" t="str">
        <f>"PROCEEDINGS OF THE  "&amp;UPPER(Data!D28)&amp;", "&amp;UPPER(Data!D29)&amp;", "&amp;UPPER(Data!D30)</f>
        <v>PROCEEDINGS OF THE  CONSERVATOR OF FORESTS, RAJAHMUNDRY CIRCLE, RAJAMAHENDRAVARAM</v>
      </c>
      <c r="C6" s="506"/>
      <c r="D6" s="506"/>
      <c r="E6" s="506"/>
      <c r="F6" s="506"/>
      <c r="G6" s="506"/>
      <c r="H6" s="506"/>
      <c r="I6" s="506"/>
      <c r="J6" s="80"/>
      <c r="K6" s="81"/>
      <c r="IV6" s="79"/>
    </row>
    <row r="7" spans="1:256" ht="15" customHeight="1">
      <c r="A7" s="79"/>
      <c r="B7" s="484" t="str">
        <f>"Present : "&amp;Data!D27</f>
        <v xml:space="preserve">Present : </v>
      </c>
      <c r="C7" s="484"/>
      <c r="D7" s="484"/>
      <c r="E7" s="484"/>
      <c r="F7" s="484"/>
      <c r="G7" s="484"/>
      <c r="H7" s="484"/>
      <c r="I7" s="484"/>
      <c r="J7" s="80"/>
      <c r="K7" s="81"/>
      <c r="IV7" s="79"/>
    </row>
    <row r="8" spans="1:256" ht="56.25" customHeight="1">
      <c r="A8" s="79"/>
      <c r="B8" s="89" t="s">
        <v>183</v>
      </c>
      <c r="C8" s="486" t="str">
        <f>CONCATENATE(Data!D26," Department"," – "," Final Payment of Group Insurance Scheme – Payment  of Accumulated savings  together with interest to ",IF(Data!E9="Death",Data!D10&amp;" "&amp;Data!E10&amp;","&amp;" "&amp;Data!E11&amp;" of "&amp;Data!D4&amp;" "&amp;Data!E4&amp;", "&amp;Data!E5&amp;", "&amp;Data!E8,""&amp;Data!D4&amp;" "&amp;Data!E4&amp;", "&amp;Data!E5&amp;", "&amp;Data!E8)&amp;" who is "&amp;IF(Data!E9="Death","died","retired")&amp;" on "&amp;TEXT(Data!E12,"dd-MM-yyyy")&amp;" – Orders issued – Reg.")</f>
        <v>Forest Department –  Final Payment of Group Insurance Scheme – Payment  of Accumulated savings  together with interest to Smt. A. Ushakiran, Wife of Sri A.Radha Krishna, Senior Assistant, Rajahmundry who is died on 19-07-2024 – Orders issued – Reg.</v>
      </c>
      <c r="D8" s="486"/>
      <c r="E8" s="486"/>
      <c r="F8" s="486"/>
      <c r="G8" s="486"/>
      <c r="H8" s="486"/>
      <c r="I8" s="486"/>
      <c r="J8" s="80"/>
      <c r="K8" s="81"/>
      <c r="IV8" s="79"/>
    </row>
    <row r="9" spans="1:256" ht="15.75">
      <c r="A9" s="79"/>
      <c r="B9" s="89" t="s">
        <v>184</v>
      </c>
      <c r="C9" s="90" t="s">
        <v>319</v>
      </c>
      <c r="D9" s="90"/>
      <c r="I9" s="91"/>
      <c r="J9" s="80"/>
      <c r="K9" s="81"/>
      <c r="IV9" s="79"/>
    </row>
    <row r="10" spans="1:256" ht="30" customHeight="1">
      <c r="A10" s="79"/>
      <c r="B10" s="85"/>
      <c r="C10" s="313" t="s">
        <v>335</v>
      </c>
      <c r="D10" s="313"/>
      <c r="E10" s="313"/>
      <c r="F10" s="313"/>
      <c r="G10" s="313"/>
      <c r="H10" s="313"/>
      <c r="I10" s="313"/>
      <c r="J10" s="80"/>
      <c r="K10" s="81"/>
      <c r="IV10" s="79"/>
    </row>
    <row r="11" spans="1:256" ht="15.75">
      <c r="A11" s="79"/>
      <c r="C11" s="90" t="s">
        <v>336</v>
      </c>
      <c r="D11" s="90"/>
      <c r="J11" s="80"/>
      <c r="K11" s="81"/>
      <c r="IV11" s="79"/>
    </row>
    <row r="12" spans="1:256" ht="16.5" customHeight="1">
      <c r="A12" s="79"/>
      <c r="C12" s="90" t="s">
        <v>326</v>
      </c>
      <c r="D12" s="92"/>
      <c r="J12" s="80"/>
      <c r="K12" s="81"/>
      <c r="IV12" s="79"/>
    </row>
    <row r="13" spans="1:256" ht="16.5" customHeight="1">
      <c r="A13" s="79"/>
      <c r="B13" s="508" t="s">
        <v>187</v>
      </c>
      <c r="C13" s="508"/>
      <c r="D13" s="508"/>
      <c r="E13" s="508"/>
      <c r="F13" s="508"/>
      <c r="G13" s="508"/>
      <c r="H13" s="508"/>
      <c r="I13" s="508"/>
      <c r="J13" s="80"/>
      <c r="K13" s="81"/>
      <c r="IV13" s="79"/>
    </row>
    <row r="14" spans="1:256" ht="67.5" customHeight="1">
      <c r="A14" s="79"/>
      <c r="B14" s="486" t="s">
        <v>317</v>
      </c>
      <c r="C14" s="486"/>
      <c r="D14" s="486"/>
      <c r="E14" s="486"/>
      <c r="F14" s="486"/>
      <c r="G14" s="486"/>
      <c r="H14" s="486"/>
      <c r="I14" s="486"/>
      <c r="J14" s="80"/>
      <c r="K14" s="81"/>
      <c r="IV14" s="79"/>
    </row>
    <row r="15" spans="1:256" ht="15.75">
      <c r="A15" s="79"/>
      <c r="B15" s="322"/>
      <c r="C15" s="322"/>
      <c r="D15" s="322"/>
      <c r="E15" s="322"/>
      <c r="F15" s="322"/>
      <c r="G15" s="322"/>
      <c r="H15" s="322"/>
      <c r="I15" s="322"/>
      <c r="J15" s="80"/>
      <c r="K15" s="81"/>
      <c r="IV15" s="79"/>
    </row>
    <row r="16" spans="1:256" ht="57.75" customHeight="1">
      <c r="A16" s="79"/>
      <c r="B16" s="486" t="str">
        <f>"            Sanctioned A.P.State Govt. Employees Group Insurance Scheme to "&amp;IF(Data!E9="Death",Data!D10&amp;" "&amp;Data!E10&amp;","&amp;" "&amp;Data!E11&amp;" of "&amp;Data!D4&amp;" "&amp;Data!E4&amp;", "&amp;Data!E5&amp;", "&amp;Data!E8,""&amp;Data!D4&amp;" "&amp;Data!E4&amp;", "&amp;Data!E5&amp;", "&amp;Data!E8)&amp;" who is "&amp;IF(Data!E9="Retired","retired","expired")&amp;" on "&amp;TEXT(Data!E12,"dd-MM-yyyy")&amp;" towards Insurance under A.P. State Government Employees Group Insurance Scheme on "&amp;IF(Data!D4="Sri","his ","her ")&amp;IF(Data!E9="Retirement","retirement","death")&amp; " as follows."</f>
        <v xml:space="preserve">            Sanctioned A.P.State Govt. Employees Group Insurance Scheme to Smt. A. Ushakiran, Wife of Sri A.Radha Krishna, Senior Assistant, Rajahmundry who is expired on 19-07-2024 towards Insurance under A.P. State Government Employees Group Insurance Scheme on his death as follows.</v>
      </c>
      <c r="C16" s="486"/>
      <c r="D16" s="486"/>
      <c r="E16" s="486"/>
      <c r="F16" s="486"/>
      <c r="G16" s="486"/>
      <c r="H16" s="486"/>
      <c r="I16" s="486"/>
      <c r="J16" s="80"/>
      <c r="K16" s="81"/>
      <c r="IV16" s="79"/>
    </row>
    <row r="17" spans="1:256" ht="6.75" customHeight="1">
      <c r="A17" s="79"/>
      <c r="B17" s="487"/>
      <c r="C17" s="487"/>
      <c r="D17" s="487"/>
      <c r="E17" s="487"/>
      <c r="F17" s="487"/>
      <c r="G17" s="487"/>
      <c r="H17" s="104"/>
      <c r="I17" s="105"/>
      <c r="J17" s="80"/>
      <c r="K17" s="81"/>
      <c r="IV17" s="79"/>
    </row>
    <row r="18" spans="1:256" ht="21" customHeight="1">
      <c r="A18" s="79"/>
      <c r="C18" s="488" t="s">
        <v>334</v>
      </c>
      <c r="D18" s="488"/>
      <c r="E18" s="488"/>
      <c r="F18" s="488"/>
      <c r="G18" s="106" t="s">
        <v>123</v>
      </c>
      <c r="H18" s="312" t="str">
        <f>"Rs."&amp;cal!V4&amp;"/-"</f>
        <v>Rs.60000/-</v>
      </c>
      <c r="J18" s="80"/>
      <c r="K18" s="81"/>
      <c r="IV18" s="79"/>
    </row>
    <row r="19" spans="1:256" s="108" customFormat="1" ht="15.75">
      <c r="A19" s="107"/>
      <c r="B19" s="774" t="str">
        <f>"("&amp;"Rupees "&amp;cal!B139&amp;")"</f>
        <v>(Rupees Sixty thousand only)</v>
      </c>
      <c r="C19" s="774"/>
      <c r="D19" s="774"/>
      <c r="E19" s="774"/>
      <c r="F19" s="774"/>
      <c r="G19" s="774"/>
      <c r="H19" s="774"/>
      <c r="I19" s="774"/>
      <c r="J19" s="80"/>
      <c r="K19" s="109"/>
      <c r="IV19" s="107"/>
    </row>
    <row r="20" spans="1:256" s="108" customFormat="1" ht="15" customHeight="1">
      <c r="A20" s="107"/>
      <c r="B20" s="488"/>
      <c r="C20" s="488"/>
      <c r="D20" s="488"/>
      <c r="E20" s="488"/>
      <c r="F20" s="488"/>
      <c r="G20" s="488"/>
      <c r="H20" s="488"/>
      <c r="I20" s="488"/>
      <c r="J20" s="80"/>
      <c r="K20" s="109"/>
      <c r="IV20" s="107"/>
    </row>
    <row r="21" spans="1:256" ht="48.75" customHeight="1">
      <c r="A21" s="79"/>
      <c r="B21" s="486" t="s">
        <v>314</v>
      </c>
      <c r="C21" s="486"/>
      <c r="D21" s="486"/>
      <c r="E21" s="486"/>
      <c r="F21" s="486"/>
      <c r="G21" s="486"/>
      <c r="H21" s="486"/>
      <c r="I21" s="486"/>
      <c r="J21" s="80"/>
      <c r="K21" s="81"/>
      <c r="IV21" s="79"/>
    </row>
    <row r="22" spans="1:256" ht="18.75" customHeight="1">
      <c r="A22" s="79"/>
      <c r="J22" s="80"/>
      <c r="K22" s="81"/>
      <c r="IV22" s="79"/>
    </row>
    <row r="23" spans="1:256" ht="20.25" customHeight="1">
      <c r="A23" s="79"/>
      <c r="B23" s="82" t="s">
        <v>318</v>
      </c>
      <c r="G23" s="484" t="str">
        <f>Data!D28</f>
        <v>Conservator of Forests</v>
      </c>
      <c r="H23" s="484"/>
      <c r="I23" s="484"/>
      <c r="J23" s="80"/>
      <c r="K23" s="81"/>
      <c r="IV23" s="79"/>
    </row>
    <row r="24" spans="1:256" ht="15" customHeight="1">
      <c r="A24" s="79"/>
      <c r="B24" s="82" t="s">
        <v>193</v>
      </c>
      <c r="G24" s="485" t="str">
        <f>Data!D29</f>
        <v>Rajahmundry Circle</v>
      </c>
      <c r="H24" s="485"/>
      <c r="I24" s="485"/>
      <c r="J24" s="80"/>
      <c r="K24" s="81"/>
      <c r="IV24" s="79"/>
    </row>
    <row r="25" spans="1:256" ht="15.75" customHeight="1">
      <c r="A25" s="79"/>
      <c r="B25" s="82" t="str">
        <f>Data!D21</f>
        <v>STO, Rajahmundry</v>
      </c>
      <c r="G25" s="484" t="str">
        <f>Data!D30</f>
        <v>Rajamahendravaram</v>
      </c>
      <c r="H25" s="484"/>
      <c r="I25" s="484"/>
      <c r="J25" s="80"/>
      <c r="K25" s="81"/>
      <c r="IV25" s="79"/>
    </row>
    <row r="26" spans="1:256" ht="14.25" customHeight="1">
      <c r="A26" s="79"/>
      <c r="J26" s="80"/>
      <c r="K26" s="81"/>
      <c r="IV26" s="79"/>
    </row>
    <row r="27" spans="1:256" s="79" customFormat="1" ht="19.5" customHeight="1">
      <c r="J27" s="80"/>
      <c r="K27" s="81"/>
      <c r="L27" s="82"/>
      <c r="M27" s="82"/>
      <c r="N27" s="82"/>
      <c r="O27" s="82"/>
      <c r="P27" s="82"/>
      <c r="Q27" s="82"/>
      <c r="R27" s="82"/>
    </row>
  </sheetData>
  <sheetProtection sheet="1" objects="1" scenarios="1" formatRows="0" selectLockedCells="1"/>
  <mergeCells count="18">
    <mergeCell ref="C8:I8"/>
    <mergeCell ref="B13:I13"/>
    <mergeCell ref="B14:I14"/>
    <mergeCell ref="B2:I2"/>
    <mergeCell ref="B3:I3"/>
    <mergeCell ref="F4:I4"/>
    <mergeCell ref="F5:I5"/>
    <mergeCell ref="B6:I6"/>
    <mergeCell ref="B7:I7"/>
    <mergeCell ref="G24:I24"/>
    <mergeCell ref="G25:I25"/>
    <mergeCell ref="C18:F18"/>
    <mergeCell ref="B19:I19"/>
    <mergeCell ref="B16:I16"/>
    <mergeCell ref="B17:G17"/>
    <mergeCell ref="B20:I20"/>
    <mergeCell ref="B21:I21"/>
    <mergeCell ref="G23:I23"/>
  </mergeCells>
  <conditionalFormatting sqref="A1:J27">
    <cfRule type="expression" dxfId="5" priority="1" stopIfTrue="1">
      <formula>$A$1=0</formula>
    </cfRule>
  </conditionalFormatting>
  <printOptions horizontalCentered="1"/>
  <pageMargins left="0.31496062992125984" right="0.27559055118110237" top="0.47" bottom="0.39370078740157483" header="0.39370078740157483" footer="0.35433070866141736"/>
  <pageSetup paperSize="9" scale="92" orientation="portrait" r:id="rId1"/>
  <drawing r:id="rId2"/>
</worksheet>
</file>

<file path=xl/worksheets/sheet13.xml><?xml version="1.0" encoding="utf-8"?>
<worksheet xmlns="http://schemas.openxmlformats.org/spreadsheetml/2006/main" xmlns:r="http://schemas.openxmlformats.org/officeDocument/2006/relationships">
  <sheetPr codeName="Sheet13"/>
  <dimension ref="A1:WWE324"/>
  <sheetViews>
    <sheetView showGridLines="0" topLeftCell="B13" zoomScaleSheetLayoutView="100" workbookViewId="0">
      <selection activeCell="B14" sqref="B14:B36"/>
    </sheetView>
  </sheetViews>
  <sheetFormatPr defaultColWidth="0" defaultRowHeight="12.75" customHeight="1" zeroHeight="1"/>
  <cols>
    <col min="1" max="1" width="4.5703125" style="110" customWidth="1"/>
    <col min="2" max="2" width="3.7109375" style="113" customWidth="1"/>
    <col min="3" max="3" width="4.140625" style="113" customWidth="1"/>
    <col min="4" max="4" width="4" style="113" customWidth="1"/>
    <col min="5" max="5" width="12.140625" style="113" customWidth="1"/>
    <col min="6" max="7" width="3.5703125" style="113" customWidth="1"/>
    <col min="8" max="8" width="1.85546875" style="113" customWidth="1"/>
    <col min="9" max="9" width="4.5703125" style="113" customWidth="1"/>
    <col min="10" max="12" width="3.7109375" style="113" customWidth="1"/>
    <col min="13" max="13" width="3.42578125" style="113" customWidth="1"/>
    <col min="14" max="14" width="1.28515625" style="122" customWidth="1"/>
    <col min="15" max="15" width="16.42578125" style="113" customWidth="1"/>
    <col min="16" max="19" width="4" style="113" customWidth="1"/>
    <col min="20" max="20" width="13" style="113" customWidth="1"/>
    <col min="21" max="21" width="1.140625" style="113" customWidth="1"/>
    <col min="22" max="22" width="4.42578125" style="113" customWidth="1"/>
    <col min="23" max="23" width="14.85546875" style="272" customWidth="1"/>
    <col min="24" max="24" width="4.140625" style="113" hidden="1"/>
    <col min="25" max="25" width="9.140625" style="113" hidden="1"/>
    <col min="26" max="26" width="22.85546875" style="113" hidden="1"/>
    <col min="27" max="34" width="9.140625" style="113" hidden="1"/>
    <col min="35" max="35" width="12.140625" style="113" hidden="1"/>
    <col min="36" max="254" width="9.140625" style="113" hidden="1"/>
    <col min="255" max="255" width="4.140625" style="113" hidden="1"/>
    <col min="256" max="256" width="4" style="113" hidden="1"/>
    <col min="257" max="257" width="4.5703125" style="113" hidden="1"/>
    <col min="258" max="258" width="3.7109375" style="113" hidden="1"/>
    <col min="259" max="259" width="4.140625" style="113" hidden="1"/>
    <col min="260" max="260" width="4" style="113" hidden="1"/>
    <col min="261" max="261" width="12.140625" style="113" hidden="1"/>
    <col min="262" max="263" width="3.5703125" style="113" hidden="1"/>
    <col min="264" max="264" width="2.42578125" style="113" hidden="1"/>
    <col min="265" max="265" width="4.5703125" style="113" hidden="1"/>
    <col min="266" max="268" width="3.7109375" style="113" hidden="1"/>
    <col min="269" max="269" width="3.42578125" style="113" hidden="1"/>
    <col min="270" max="270" width="1.28515625" style="113" hidden="1"/>
    <col min="271" max="271" width="16.42578125" style="113" hidden="1"/>
    <col min="272" max="275" width="4" style="113" hidden="1"/>
    <col min="276" max="276" width="13" style="113" hidden="1"/>
    <col min="277" max="277" width="1.140625" style="113" hidden="1"/>
    <col min="278" max="278" width="4.42578125" style="113" hidden="1"/>
    <col min="279" max="279" width="14.85546875" style="113" hidden="1"/>
    <col min="280" max="512" width="4" style="113" hidden="1"/>
    <col min="513" max="513" width="4.5703125" style="113" hidden="1"/>
    <col min="514" max="514" width="3.7109375" style="113" hidden="1"/>
    <col min="515" max="515" width="4.140625" style="113" hidden="1"/>
    <col min="516" max="516" width="4" style="113" hidden="1"/>
    <col min="517" max="517" width="12.140625" style="113" hidden="1"/>
    <col min="518" max="519" width="3.5703125" style="113" hidden="1"/>
    <col min="520" max="520" width="2.42578125" style="113" hidden="1"/>
    <col min="521" max="521" width="4.5703125" style="113" hidden="1"/>
    <col min="522" max="524" width="3.7109375" style="113" hidden="1"/>
    <col min="525" max="525" width="3.42578125" style="113" hidden="1"/>
    <col min="526" max="526" width="1.28515625" style="113" hidden="1"/>
    <col min="527" max="527" width="16.42578125" style="113" hidden="1"/>
    <col min="528" max="531" width="4" style="113" hidden="1"/>
    <col min="532" max="532" width="13" style="113" hidden="1"/>
    <col min="533" max="533" width="1.140625" style="113" hidden="1"/>
    <col min="534" max="534" width="4.42578125" style="113" hidden="1"/>
    <col min="535" max="535" width="14.85546875" style="113" hidden="1"/>
    <col min="536" max="768" width="4" style="113" hidden="1"/>
    <col min="769" max="769" width="4.5703125" style="113" hidden="1"/>
    <col min="770" max="770" width="3.7109375" style="113" hidden="1"/>
    <col min="771" max="771" width="4.140625" style="113" hidden="1"/>
    <col min="772" max="772" width="4" style="113" hidden="1"/>
    <col min="773" max="773" width="12.140625" style="113" hidden="1"/>
    <col min="774" max="775" width="3.5703125" style="113" hidden="1"/>
    <col min="776" max="776" width="2.42578125" style="113" hidden="1"/>
    <col min="777" max="777" width="4.5703125" style="113" hidden="1"/>
    <col min="778" max="780" width="3.7109375" style="113" hidden="1"/>
    <col min="781" max="781" width="3.42578125" style="113" hidden="1"/>
    <col min="782" max="782" width="1.28515625" style="113" hidden="1"/>
    <col min="783" max="783" width="16.42578125" style="113" hidden="1"/>
    <col min="784" max="787" width="4" style="113" hidden="1"/>
    <col min="788" max="788" width="13" style="113" hidden="1"/>
    <col min="789" max="789" width="1.140625" style="113" hidden="1"/>
    <col min="790" max="790" width="4.42578125" style="113" hidden="1"/>
    <col min="791" max="791" width="14.85546875" style="113" hidden="1"/>
    <col min="792" max="1024" width="4" style="113" hidden="1"/>
    <col min="1025" max="1025" width="4.5703125" style="113" hidden="1"/>
    <col min="1026" max="1026" width="3.7109375" style="113" hidden="1"/>
    <col min="1027" max="1027" width="4.140625" style="113" hidden="1"/>
    <col min="1028" max="1028" width="4" style="113" hidden="1"/>
    <col min="1029" max="1029" width="12.140625" style="113" hidden="1"/>
    <col min="1030" max="1031" width="3.5703125" style="113" hidden="1"/>
    <col min="1032" max="1032" width="2.42578125" style="113" hidden="1"/>
    <col min="1033" max="1033" width="4.5703125" style="113" hidden="1"/>
    <col min="1034" max="1036" width="3.7109375" style="113" hidden="1"/>
    <col min="1037" max="1037" width="3.42578125" style="113" hidden="1"/>
    <col min="1038" max="1038" width="1.28515625" style="113" hidden="1"/>
    <col min="1039" max="1039" width="16.42578125" style="113" hidden="1"/>
    <col min="1040" max="1043" width="4" style="113" hidden="1"/>
    <col min="1044" max="1044" width="13" style="113" hidden="1"/>
    <col min="1045" max="1045" width="1.140625" style="113" hidden="1"/>
    <col min="1046" max="1046" width="4.42578125" style="113" hidden="1"/>
    <col min="1047" max="1047" width="14.85546875" style="113" hidden="1"/>
    <col min="1048" max="1280" width="4" style="113" hidden="1"/>
    <col min="1281" max="1281" width="4.5703125" style="113" hidden="1"/>
    <col min="1282" max="1282" width="3.7109375" style="113" hidden="1"/>
    <col min="1283" max="1283" width="4.140625" style="113" hidden="1"/>
    <col min="1284" max="1284" width="4" style="113" hidden="1"/>
    <col min="1285" max="1285" width="12.140625" style="113" hidden="1"/>
    <col min="1286" max="1287" width="3.5703125" style="113" hidden="1"/>
    <col min="1288" max="1288" width="2.42578125" style="113" hidden="1"/>
    <col min="1289" max="1289" width="4.5703125" style="113" hidden="1"/>
    <col min="1290" max="1292" width="3.7109375" style="113" hidden="1"/>
    <col min="1293" max="1293" width="3.42578125" style="113" hidden="1"/>
    <col min="1294" max="1294" width="1.28515625" style="113" hidden="1"/>
    <col min="1295" max="1295" width="16.42578125" style="113" hidden="1"/>
    <col min="1296" max="1299" width="4" style="113" hidden="1"/>
    <col min="1300" max="1300" width="13" style="113" hidden="1"/>
    <col min="1301" max="1301" width="1.140625" style="113" hidden="1"/>
    <col min="1302" max="1302" width="4.42578125" style="113" hidden="1"/>
    <col min="1303" max="1303" width="14.85546875" style="113" hidden="1"/>
    <col min="1304" max="1536" width="4" style="113" hidden="1"/>
    <col min="1537" max="1537" width="4.5703125" style="113" hidden="1"/>
    <col min="1538" max="1538" width="3.7109375" style="113" hidden="1"/>
    <col min="1539" max="1539" width="4.140625" style="113" hidden="1"/>
    <col min="1540" max="1540" width="4" style="113" hidden="1"/>
    <col min="1541" max="1541" width="12.140625" style="113" hidden="1"/>
    <col min="1542" max="1543" width="3.5703125" style="113" hidden="1"/>
    <col min="1544" max="1544" width="2.42578125" style="113" hidden="1"/>
    <col min="1545" max="1545" width="4.5703125" style="113" hidden="1"/>
    <col min="1546" max="1548" width="3.7109375" style="113" hidden="1"/>
    <col min="1549" max="1549" width="3.42578125" style="113" hidden="1"/>
    <col min="1550" max="1550" width="1.28515625" style="113" hidden="1"/>
    <col min="1551" max="1551" width="16.42578125" style="113" hidden="1"/>
    <col min="1552" max="1555" width="4" style="113" hidden="1"/>
    <col min="1556" max="1556" width="13" style="113" hidden="1"/>
    <col min="1557" max="1557" width="1.140625" style="113" hidden="1"/>
    <col min="1558" max="1558" width="4.42578125" style="113" hidden="1"/>
    <col min="1559" max="1559" width="14.85546875" style="113" hidden="1"/>
    <col min="1560" max="1792" width="4" style="113" hidden="1"/>
    <col min="1793" max="1793" width="4.5703125" style="113" hidden="1"/>
    <col min="1794" max="1794" width="3.7109375" style="113" hidden="1"/>
    <col min="1795" max="1795" width="4.140625" style="113" hidden="1"/>
    <col min="1796" max="1796" width="4" style="113" hidden="1"/>
    <col min="1797" max="1797" width="12.140625" style="113" hidden="1"/>
    <col min="1798" max="1799" width="3.5703125" style="113" hidden="1"/>
    <col min="1800" max="1800" width="2.42578125" style="113" hidden="1"/>
    <col min="1801" max="1801" width="4.5703125" style="113" hidden="1"/>
    <col min="1802" max="1804" width="3.7109375" style="113" hidden="1"/>
    <col min="1805" max="1805" width="3.42578125" style="113" hidden="1"/>
    <col min="1806" max="1806" width="1.28515625" style="113" hidden="1"/>
    <col min="1807" max="1807" width="16.42578125" style="113" hidden="1"/>
    <col min="1808" max="1811" width="4" style="113" hidden="1"/>
    <col min="1812" max="1812" width="13" style="113" hidden="1"/>
    <col min="1813" max="1813" width="1.140625" style="113" hidden="1"/>
    <col min="1814" max="1814" width="4.42578125" style="113" hidden="1"/>
    <col min="1815" max="1815" width="14.85546875" style="113" hidden="1"/>
    <col min="1816" max="2048" width="4" style="113" hidden="1"/>
    <col min="2049" max="2049" width="4.5703125" style="113" hidden="1"/>
    <col min="2050" max="2050" width="3.7109375" style="113" hidden="1"/>
    <col min="2051" max="2051" width="4.140625" style="113" hidden="1"/>
    <col min="2052" max="2052" width="4" style="113" hidden="1"/>
    <col min="2053" max="2053" width="12.140625" style="113" hidden="1"/>
    <col min="2054" max="2055" width="3.5703125" style="113" hidden="1"/>
    <col min="2056" max="2056" width="2.42578125" style="113" hidden="1"/>
    <col min="2057" max="2057" width="4.5703125" style="113" hidden="1"/>
    <col min="2058" max="2060" width="3.7109375" style="113" hidden="1"/>
    <col min="2061" max="2061" width="3.42578125" style="113" hidden="1"/>
    <col min="2062" max="2062" width="1.28515625" style="113" hidden="1"/>
    <col min="2063" max="2063" width="16.42578125" style="113" hidden="1"/>
    <col min="2064" max="2067" width="4" style="113" hidden="1"/>
    <col min="2068" max="2068" width="13" style="113" hidden="1"/>
    <col min="2069" max="2069" width="1.140625" style="113" hidden="1"/>
    <col min="2070" max="2070" width="4.42578125" style="113" hidden="1"/>
    <col min="2071" max="2071" width="14.85546875" style="113" hidden="1"/>
    <col min="2072" max="2304" width="4" style="113" hidden="1"/>
    <col min="2305" max="2305" width="4.5703125" style="113" hidden="1"/>
    <col min="2306" max="2306" width="3.7109375" style="113" hidden="1"/>
    <col min="2307" max="2307" width="4.140625" style="113" hidden="1"/>
    <col min="2308" max="2308" width="4" style="113" hidden="1"/>
    <col min="2309" max="2309" width="12.140625" style="113" hidden="1"/>
    <col min="2310" max="2311" width="3.5703125" style="113" hidden="1"/>
    <col min="2312" max="2312" width="2.42578125" style="113" hidden="1"/>
    <col min="2313" max="2313" width="4.5703125" style="113" hidden="1"/>
    <col min="2314" max="2316" width="3.7109375" style="113" hidden="1"/>
    <col min="2317" max="2317" width="3.42578125" style="113" hidden="1"/>
    <col min="2318" max="2318" width="1.28515625" style="113" hidden="1"/>
    <col min="2319" max="2319" width="16.42578125" style="113" hidden="1"/>
    <col min="2320" max="2323" width="4" style="113" hidden="1"/>
    <col min="2324" max="2324" width="13" style="113" hidden="1"/>
    <col min="2325" max="2325" width="1.140625" style="113" hidden="1"/>
    <col min="2326" max="2326" width="4.42578125" style="113" hidden="1"/>
    <col min="2327" max="2327" width="14.85546875" style="113" hidden="1"/>
    <col min="2328" max="2560" width="4" style="113" hidden="1"/>
    <col min="2561" max="2561" width="4.5703125" style="113" hidden="1"/>
    <col min="2562" max="2562" width="3.7109375" style="113" hidden="1"/>
    <col min="2563" max="2563" width="4.140625" style="113" hidden="1"/>
    <col min="2564" max="2564" width="4" style="113" hidden="1"/>
    <col min="2565" max="2565" width="12.140625" style="113" hidden="1"/>
    <col min="2566" max="2567" width="3.5703125" style="113" hidden="1"/>
    <col min="2568" max="2568" width="2.42578125" style="113" hidden="1"/>
    <col min="2569" max="2569" width="4.5703125" style="113" hidden="1"/>
    <col min="2570" max="2572" width="3.7109375" style="113" hidden="1"/>
    <col min="2573" max="2573" width="3.42578125" style="113" hidden="1"/>
    <col min="2574" max="2574" width="1.28515625" style="113" hidden="1"/>
    <col min="2575" max="2575" width="16.42578125" style="113" hidden="1"/>
    <col min="2576" max="2579" width="4" style="113" hidden="1"/>
    <col min="2580" max="2580" width="13" style="113" hidden="1"/>
    <col min="2581" max="2581" width="1.140625" style="113" hidden="1"/>
    <col min="2582" max="2582" width="4.42578125" style="113" hidden="1"/>
    <col min="2583" max="2583" width="14.85546875" style="113" hidden="1"/>
    <col min="2584" max="2816" width="4" style="113" hidden="1"/>
    <col min="2817" max="2817" width="4.5703125" style="113" hidden="1"/>
    <col min="2818" max="2818" width="3.7109375" style="113" hidden="1"/>
    <col min="2819" max="2819" width="4.140625" style="113" hidden="1"/>
    <col min="2820" max="2820" width="4" style="113" hidden="1"/>
    <col min="2821" max="2821" width="12.140625" style="113" hidden="1"/>
    <col min="2822" max="2823" width="3.5703125" style="113" hidden="1"/>
    <col min="2824" max="2824" width="2.42578125" style="113" hidden="1"/>
    <col min="2825" max="2825" width="4.5703125" style="113" hidden="1"/>
    <col min="2826" max="2828" width="3.7109375" style="113" hidden="1"/>
    <col min="2829" max="2829" width="3.42578125" style="113" hidden="1"/>
    <col min="2830" max="2830" width="1.28515625" style="113" hidden="1"/>
    <col min="2831" max="2831" width="16.42578125" style="113" hidden="1"/>
    <col min="2832" max="2835" width="4" style="113" hidden="1"/>
    <col min="2836" max="2836" width="13" style="113" hidden="1"/>
    <col min="2837" max="2837" width="1.140625" style="113" hidden="1"/>
    <col min="2838" max="2838" width="4.42578125" style="113" hidden="1"/>
    <col min="2839" max="2839" width="14.85546875" style="113" hidden="1"/>
    <col min="2840" max="3072" width="4" style="113" hidden="1"/>
    <col min="3073" max="3073" width="4.5703125" style="113" hidden="1"/>
    <col min="3074" max="3074" width="3.7109375" style="113" hidden="1"/>
    <col min="3075" max="3075" width="4.140625" style="113" hidden="1"/>
    <col min="3076" max="3076" width="4" style="113" hidden="1"/>
    <col min="3077" max="3077" width="12.140625" style="113" hidden="1"/>
    <col min="3078" max="3079" width="3.5703125" style="113" hidden="1"/>
    <col min="3080" max="3080" width="2.42578125" style="113" hidden="1"/>
    <col min="3081" max="3081" width="4.5703125" style="113" hidden="1"/>
    <col min="3082" max="3084" width="3.7109375" style="113" hidden="1"/>
    <col min="3085" max="3085" width="3.42578125" style="113" hidden="1"/>
    <col min="3086" max="3086" width="1.28515625" style="113" hidden="1"/>
    <col min="3087" max="3087" width="16.42578125" style="113" hidden="1"/>
    <col min="3088" max="3091" width="4" style="113" hidden="1"/>
    <col min="3092" max="3092" width="13" style="113" hidden="1"/>
    <col min="3093" max="3093" width="1.140625" style="113" hidden="1"/>
    <col min="3094" max="3094" width="4.42578125" style="113" hidden="1"/>
    <col min="3095" max="3095" width="14.85546875" style="113" hidden="1"/>
    <col min="3096" max="3328" width="4" style="113" hidden="1"/>
    <col min="3329" max="3329" width="4.5703125" style="113" hidden="1"/>
    <col min="3330" max="3330" width="3.7109375" style="113" hidden="1"/>
    <col min="3331" max="3331" width="4.140625" style="113" hidden="1"/>
    <col min="3332" max="3332" width="4" style="113" hidden="1"/>
    <col min="3333" max="3333" width="12.140625" style="113" hidden="1"/>
    <col min="3334" max="3335" width="3.5703125" style="113" hidden="1"/>
    <col min="3336" max="3336" width="2.42578125" style="113" hidden="1"/>
    <col min="3337" max="3337" width="4.5703125" style="113" hidden="1"/>
    <col min="3338" max="3340" width="3.7109375" style="113" hidden="1"/>
    <col min="3341" max="3341" width="3.42578125" style="113" hidden="1"/>
    <col min="3342" max="3342" width="1.28515625" style="113" hidden="1"/>
    <col min="3343" max="3343" width="16.42578125" style="113" hidden="1"/>
    <col min="3344" max="3347" width="4" style="113" hidden="1"/>
    <col min="3348" max="3348" width="13" style="113" hidden="1"/>
    <col min="3349" max="3349" width="1.140625" style="113" hidden="1"/>
    <col min="3350" max="3350" width="4.42578125" style="113" hidden="1"/>
    <col min="3351" max="3351" width="14.85546875" style="113" hidden="1"/>
    <col min="3352" max="3584" width="4" style="113" hidden="1"/>
    <col min="3585" max="3585" width="4.5703125" style="113" hidden="1"/>
    <col min="3586" max="3586" width="3.7109375" style="113" hidden="1"/>
    <col min="3587" max="3587" width="4.140625" style="113" hidden="1"/>
    <col min="3588" max="3588" width="4" style="113" hidden="1"/>
    <col min="3589" max="3589" width="12.140625" style="113" hidden="1"/>
    <col min="3590" max="3591" width="3.5703125" style="113" hidden="1"/>
    <col min="3592" max="3592" width="2.42578125" style="113" hidden="1"/>
    <col min="3593" max="3593" width="4.5703125" style="113" hidden="1"/>
    <col min="3594" max="3596" width="3.7109375" style="113" hidden="1"/>
    <col min="3597" max="3597" width="3.42578125" style="113" hidden="1"/>
    <col min="3598" max="3598" width="1.28515625" style="113" hidden="1"/>
    <col min="3599" max="3599" width="16.42578125" style="113" hidden="1"/>
    <col min="3600" max="3603" width="4" style="113" hidden="1"/>
    <col min="3604" max="3604" width="13" style="113" hidden="1"/>
    <col min="3605" max="3605" width="1.140625" style="113" hidden="1"/>
    <col min="3606" max="3606" width="4.42578125" style="113" hidden="1"/>
    <col min="3607" max="3607" width="14.85546875" style="113" hidden="1"/>
    <col min="3608" max="3840" width="4" style="113" hidden="1"/>
    <col min="3841" max="3841" width="4.5703125" style="113" hidden="1"/>
    <col min="3842" max="3842" width="3.7109375" style="113" hidden="1"/>
    <col min="3843" max="3843" width="4.140625" style="113" hidden="1"/>
    <col min="3844" max="3844" width="4" style="113" hidden="1"/>
    <col min="3845" max="3845" width="12.140625" style="113" hidden="1"/>
    <col min="3846" max="3847" width="3.5703125" style="113" hidden="1"/>
    <col min="3848" max="3848" width="2.42578125" style="113" hidden="1"/>
    <col min="3849" max="3849" width="4.5703125" style="113" hidden="1"/>
    <col min="3850" max="3852" width="3.7109375" style="113" hidden="1"/>
    <col min="3853" max="3853" width="3.42578125" style="113" hidden="1"/>
    <col min="3854" max="3854" width="1.28515625" style="113" hidden="1"/>
    <col min="3855" max="3855" width="16.42578125" style="113" hidden="1"/>
    <col min="3856" max="3859" width="4" style="113" hidden="1"/>
    <col min="3860" max="3860" width="13" style="113" hidden="1"/>
    <col min="3861" max="3861" width="1.140625" style="113" hidden="1"/>
    <col min="3862" max="3862" width="4.42578125" style="113" hidden="1"/>
    <col min="3863" max="3863" width="14.85546875" style="113" hidden="1"/>
    <col min="3864" max="4096" width="4" style="113" hidden="1"/>
    <col min="4097" max="4097" width="4.5703125" style="113" hidden="1"/>
    <col min="4098" max="4098" width="3.7109375" style="113" hidden="1"/>
    <col min="4099" max="4099" width="4.140625" style="113" hidden="1"/>
    <col min="4100" max="4100" width="4" style="113" hidden="1"/>
    <col min="4101" max="4101" width="12.140625" style="113" hidden="1"/>
    <col min="4102" max="4103" width="3.5703125" style="113" hidden="1"/>
    <col min="4104" max="4104" width="2.42578125" style="113" hidden="1"/>
    <col min="4105" max="4105" width="4.5703125" style="113" hidden="1"/>
    <col min="4106" max="4108" width="3.7109375" style="113" hidden="1"/>
    <col min="4109" max="4109" width="3.42578125" style="113" hidden="1"/>
    <col min="4110" max="4110" width="1.28515625" style="113" hidden="1"/>
    <col min="4111" max="4111" width="16.42578125" style="113" hidden="1"/>
    <col min="4112" max="4115" width="4" style="113" hidden="1"/>
    <col min="4116" max="4116" width="13" style="113" hidden="1"/>
    <col min="4117" max="4117" width="1.140625" style="113" hidden="1"/>
    <col min="4118" max="4118" width="4.42578125" style="113" hidden="1"/>
    <col min="4119" max="4119" width="14.85546875" style="113" hidden="1"/>
    <col min="4120" max="4352" width="4" style="113" hidden="1"/>
    <col min="4353" max="4353" width="4.5703125" style="113" hidden="1"/>
    <col min="4354" max="4354" width="3.7109375" style="113" hidden="1"/>
    <col min="4355" max="4355" width="4.140625" style="113" hidden="1"/>
    <col min="4356" max="4356" width="4" style="113" hidden="1"/>
    <col min="4357" max="4357" width="12.140625" style="113" hidden="1"/>
    <col min="4358" max="4359" width="3.5703125" style="113" hidden="1"/>
    <col min="4360" max="4360" width="2.42578125" style="113" hidden="1"/>
    <col min="4361" max="4361" width="4.5703125" style="113" hidden="1"/>
    <col min="4362" max="4364" width="3.7109375" style="113" hidden="1"/>
    <col min="4365" max="4365" width="3.42578125" style="113" hidden="1"/>
    <col min="4366" max="4366" width="1.28515625" style="113" hidden="1"/>
    <col min="4367" max="4367" width="16.42578125" style="113" hidden="1"/>
    <col min="4368" max="4371" width="4" style="113" hidden="1"/>
    <col min="4372" max="4372" width="13" style="113" hidden="1"/>
    <col min="4373" max="4373" width="1.140625" style="113" hidden="1"/>
    <col min="4374" max="4374" width="4.42578125" style="113" hidden="1"/>
    <col min="4375" max="4375" width="14.85546875" style="113" hidden="1"/>
    <col min="4376" max="4608" width="4" style="113" hidden="1"/>
    <col min="4609" max="4609" width="4.5703125" style="113" hidden="1"/>
    <col min="4610" max="4610" width="3.7109375" style="113" hidden="1"/>
    <col min="4611" max="4611" width="4.140625" style="113" hidden="1"/>
    <col min="4612" max="4612" width="4" style="113" hidden="1"/>
    <col min="4613" max="4613" width="12.140625" style="113" hidden="1"/>
    <col min="4614" max="4615" width="3.5703125" style="113" hidden="1"/>
    <col min="4616" max="4616" width="2.42578125" style="113" hidden="1"/>
    <col min="4617" max="4617" width="4.5703125" style="113" hidden="1"/>
    <col min="4618" max="4620" width="3.7109375" style="113" hidden="1"/>
    <col min="4621" max="4621" width="3.42578125" style="113" hidden="1"/>
    <col min="4622" max="4622" width="1.28515625" style="113" hidden="1"/>
    <col min="4623" max="4623" width="16.42578125" style="113" hidden="1"/>
    <col min="4624" max="4627" width="4" style="113" hidden="1"/>
    <col min="4628" max="4628" width="13" style="113" hidden="1"/>
    <col min="4629" max="4629" width="1.140625" style="113" hidden="1"/>
    <col min="4630" max="4630" width="4.42578125" style="113" hidden="1"/>
    <col min="4631" max="4631" width="14.85546875" style="113" hidden="1"/>
    <col min="4632" max="4864" width="4" style="113" hidden="1"/>
    <col min="4865" max="4865" width="4.5703125" style="113" hidden="1"/>
    <col min="4866" max="4866" width="3.7109375" style="113" hidden="1"/>
    <col min="4867" max="4867" width="4.140625" style="113" hidden="1"/>
    <col min="4868" max="4868" width="4" style="113" hidden="1"/>
    <col min="4869" max="4869" width="12.140625" style="113" hidden="1"/>
    <col min="4870" max="4871" width="3.5703125" style="113" hidden="1"/>
    <col min="4872" max="4872" width="2.42578125" style="113" hidden="1"/>
    <col min="4873" max="4873" width="4.5703125" style="113" hidden="1"/>
    <col min="4874" max="4876" width="3.7109375" style="113" hidden="1"/>
    <col min="4877" max="4877" width="3.42578125" style="113" hidden="1"/>
    <col min="4878" max="4878" width="1.28515625" style="113" hidden="1"/>
    <col min="4879" max="4879" width="16.42578125" style="113" hidden="1"/>
    <col min="4880" max="4883" width="4" style="113" hidden="1"/>
    <col min="4884" max="4884" width="13" style="113" hidden="1"/>
    <col min="4885" max="4885" width="1.140625" style="113" hidden="1"/>
    <col min="4886" max="4886" width="4.42578125" style="113" hidden="1"/>
    <col min="4887" max="4887" width="14.85546875" style="113" hidden="1"/>
    <col min="4888" max="5120" width="4" style="113" hidden="1"/>
    <col min="5121" max="5121" width="4.5703125" style="113" hidden="1"/>
    <col min="5122" max="5122" width="3.7109375" style="113" hidden="1"/>
    <col min="5123" max="5123" width="4.140625" style="113" hidden="1"/>
    <col min="5124" max="5124" width="4" style="113" hidden="1"/>
    <col min="5125" max="5125" width="12.140625" style="113" hidden="1"/>
    <col min="5126" max="5127" width="3.5703125" style="113" hidden="1"/>
    <col min="5128" max="5128" width="2.42578125" style="113" hidden="1"/>
    <col min="5129" max="5129" width="4.5703125" style="113" hidden="1"/>
    <col min="5130" max="5132" width="3.7109375" style="113" hidden="1"/>
    <col min="5133" max="5133" width="3.42578125" style="113" hidden="1"/>
    <col min="5134" max="5134" width="1.28515625" style="113" hidden="1"/>
    <col min="5135" max="5135" width="16.42578125" style="113" hidden="1"/>
    <col min="5136" max="5139" width="4" style="113" hidden="1"/>
    <col min="5140" max="5140" width="13" style="113" hidden="1"/>
    <col min="5141" max="5141" width="1.140625" style="113" hidden="1"/>
    <col min="5142" max="5142" width="4.42578125" style="113" hidden="1"/>
    <col min="5143" max="5143" width="14.85546875" style="113" hidden="1"/>
    <col min="5144" max="5376" width="4" style="113" hidden="1"/>
    <col min="5377" max="5377" width="4.5703125" style="113" hidden="1"/>
    <col min="5378" max="5378" width="3.7109375" style="113" hidden="1"/>
    <col min="5379" max="5379" width="4.140625" style="113" hidden="1"/>
    <col min="5380" max="5380" width="4" style="113" hidden="1"/>
    <col min="5381" max="5381" width="12.140625" style="113" hidden="1"/>
    <col min="5382" max="5383" width="3.5703125" style="113" hidden="1"/>
    <col min="5384" max="5384" width="2.42578125" style="113" hidden="1"/>
    <col min="5385" max="5385" width="4.5703125" style="113" hidden="1"/>
    <col min="5386" max="5388" width="3.7109375" style="113" hidden="1"/>
    <col min="5389" max="5389" width="3.42578125" style="113" hidden="1"/>
    <col min="5390" max="5390" width="1.28515625" style="113" hidden="1"/>
    <col min="5391" max="5391" width="16.42578125" style="113" hidden="1"/>
    <col min="5392" max="5395" width="4" style="113" hidden="1"/>
    <col min="5396" max="5396" width="13" style="113" hidden="1"/>
    <col min="5397" max="5397" width="1.140625" style="113" hidden="1"/>
    <col min="5398" max="5398" width="4.42578125" style="113" hidden="1"/>
    <col min="5399" max="5399" width="14.85546875" style="113" hidden="1"/>
    <col min="5400" max="5632" width="4" style="113" hidden="1"/>
    <col min="5633" max="5633" width="4.5703125" style="113" hidden="1"/>
    <col min="5634" max="5634" width="3.7109375" style="113" hidden="1"/>
    <col min="5635" max="5635" width="4.140625" style="113" hidden="1"/>
    <col min="5636" max="5636" width="4" style="113" hidden="1"/>
    <col min="5637" max="5637" width="12.140625" style="113" hidden="1"/>
    <col min="5638" max="5639" width="3.5703125" style="113" hidden="1"/>
    <col min="5640" max="5640" width="2.42578125" style="113" hidden="1"/>
    <col min="5641" max="5641" width="4.5703125" style="113" hidden="1"/>
    <col min="5642" max="5644" width="3.7109375" style="113" hidden="1"/>
    <col min="5645" max="5645" width="3.42578125" style="113" hidden="1"/>
    <col min="5646" max="5646" width="1.28515625" style="113" hidden="1"/>
    <col min="5647" max="5647" width="16.42578125" style="113" hidden="1"/>
    <col min="5648" max="5651" width="4" style="113" hidden="1"/>
    <col min="5652" max="5652" width="13" style="113" hidden="1"/>
    <col min="5653" max="5653" width="1.140625" style="113" hidden="1"/>
    <col min="5654" max="5654" width="4.42578125" style="113" hidden="1"/>
    <col min="5655" max="5655" width="14.85546875" style="113" hidden="1"/>
    <col min="5656" max="5888" width="4" style="113" hidden="1"/>
    <col min="5889" max="5889" width="4.5703125" style="113" hidden="1"/>
    <col min="5890" max="5890" width="3.7109375" style="113" hidden="1"/>
    <col min="5891" max="5891" width="4.140625" style="113" hidden="1"/>
    <col min="5892" max="5892" width="4" style="113" hidden="1"/>
    <col min="5893" max="5893" width="12.140625" style="113" hidden="1"/>
    <col min="5894" max="5895" width="3.5703125" style="113" hidden="1"/>
    <col min="5896" max="5896" width="2.42578125" style="113" hidden="1"/>
    <col min="5897" max="5897" width="4.5703125" style="113" hidden="1"/>
    <col min="5898" max="5900" width="3.7109375" style="113" hidden="1"/>
    <col min="5901" max="5901" width="3.42578125" style="113" hidden="1"/>
    <col min="5902" max="5902" width="1.28515625" style="113" hidden="1"/>
    <col min="5903" max="5903" width="16.42578125" style="113" hidden="1"/>
    <col min="5904" max="5907" width="4" style="113" hidden="1"/>
    <col min="5908" max="5908" width="13" style="113" hidden="1"/>
    <col min="5909" max="5909" width="1.140625" style="113" hidden="1"/>
    <col min="5910" max="5910" width="4.42578125" style="113" hidden="1"/>
    <col min="5911" max="5911" width="14.85546875" style="113" hidden="1"/>
    <col min="5912" max="6144" width="4" style="113" hidden="1"/>
    <col min="6145" max="6145" width="4.5703125" style="113" hidden="1"/>
    <col min="6146" max="6146" width="3.7109375" style="113" hidden="1"/>
    <col min="6147" max="6147" width="4.140625" style="113" hidden="1"/>
    <col min="6148" max="6148" width="4" style="113" hidden="1"/>
    <col min="6149" max="6149" width="12.140625" style="113" hidden="1"/>
    <col min="6150" max="6151" width="3.5703125" style="113" hidden="1"/>
    <col min="6152" max="6152" width="2.42578125" style="113" hidden="1"/>
    <col min="6153" max="6153" width="4.5703125" style="113" hidden="1"/>
    <col min="6154" max="6156" width="3.7109375" style="113" hidden="1"/>
    <col min="6157" max="6157" width="3.42578125" style="113" hidden="1"/>
    <col min="6158" max="6158" width="1.28515625" style="113" hidden="1"/>
    <col min="6159" max="6159" width="16.42578125" style="113" hidden="1"/>
    <col min="6160" max="6163" width="4" style="113" hidden="1"/>
    <col min="6164" max="6164" width="13" style="113" hidden="1"/>
    <col min="6165" max="6165" width="1.140625" style="113" hidden="1"/>
    <col min="6166" max="6166" width="4.42578125" style="113" hidden="1"/>
    <col min="6167" max="6167" width="14.85546875" style="113" hidden="1"/>
    <col min="6168" max="6400" width="4" style="113" hidden="1"/>
    <col min="6401" max="6401" width="4.5703125" style="113" hidden="1"/>
    <col min="6402" max="6402" width="3.7109375" style="113" hidden="1"/>
    <col min="6403" max="6403" width="4.140625" style="113" hidden="1"/>
    <col min="6404" max="6404" width="4" style="113" hidden="1"/>
    <col min="6405" max="6405" width="12.140625" style="113" hidden="1"/>
    <col min="6406" max="6407" width="3.5703125" style="113" hidden="1"/>
    <col min="6408" max="6408" width="2.42578125" style="113" hidden="1"/>
    <col min="6409" max="6409" width="4.5703125" style="113" hidden="1"/>
    <col min="6410" max="6412" width="3.7109375" style="113" hidden="1"/>
    <col min="6413" max="6413" width="3.42578125" style="113" hidden="1"/>
    <col min="6414" max="6414" width="1.28515625" style="113" hidden="1"/>
    <col min="6415" max="6415" width="16.42578125" style="113" hidden="1"/>
    <col min="6416" max="6419" width="4" style="113" hidden="1"/>
    <col min="6420" max="6420" width="13" style="113" hidden="1"/>
    <col min="6421" max="6421" width="1.140625" style="113" hidden="1"/>
    <col min="6422" max="6422" width="4.42578125" style="113" hidden="1"/>
    <col min="6423" max="6423" width="14.85546875" style="113" hidden="1"/>
    <col min="6424" max="6656" width="4" style="113" hidden="1"/>
    <col min="6657" max="6657" width="4.5703125" style="113" hidden="1"/>
    <col min="6658" max="6658" width="3.7109375" style="113" hidden="1"/>
    <col min="6659" max="6659" width="4.140625" style="113" hidden="1"/>
    <col min="6660" max="6660" width="4" style="113" hidden="1"/>
    <col min="6661" max="6661" width="12.140625" style="113" hidden="1"/>
    <col min="6662" max="6663" width="3.5703125" style="113" hidden="1"/>
    <col min="6664" max="6664" width="2.42578125" style="113" hidden="1"/>
    <col min="6665" max="6665" width="4.5703125" style="113" hidden="1"/>
    <col min="6666" max="6668" width="3.7109375" style="113" hidden="1"/>
    <col min="6669" max="6669" width="3.42578125" style="113" hidden="1"/>
    <col min="6670" max="6670" width="1.28515625" style="113" hidden="1"/>
    <col min="6671" max="6671" width="16.42578125" style="113" hidden="1"/>
    <col min="6672" max="6675" width="4" style="113" hidden="1"/>
    <col min="6676" max="6676" width="13" style="113" hidden="1"/>
    <col min="6677" max="6677" width="1.140625" style="113" hidden="1"/>
    <col min="6678" max="6678" width="4.42578125" style="113" hidden="1"/>
    <col min="6679" max="6679" width="14.85546875" style="113" hidden="1"/>
    <col min="6680" max="6912" width="4" style="113" hidden="1"/>
    <col min="6913" max="6913" width="4.5703125" style="113" hidden="1"/>
    <col min="6914" max="6914" width="3.7109375" style="113" hidden="1"/>
    <col min="6915" max="6915" width="4.140625" style="113" hidden="1"/>
    <col min="6916" max="6916" width="4" style="113" hidden="1"/>
    <col min="6917" max="6917" width="12.140625" style="113" hidden="1"/>
    <col min="6918" max="6919" width="3.5703125" style="113" hidden="1"/>
    <col min="6920" max="6920" width="2.42578125" style="113" hidden="1"/>
    <col min="6921" max="6921" width="4.5703125" style="113" hidden="1"/>
    <col min="6922" max="6924" width="3.7109375" style="113" hidden="1"/>
    <col min="6925" max="6925" width="3.42578125" style="113" hidden="1"/>
    <col min="6926" max="6926" width="1.28515625" style="113" hidden="1"/>
    <col min="6927" max="6927" width="16.42578125" style="113" hidden="1"/>
    <col min="6928" max="6931" width="4" style="113" hidden="1"/>
    <col min="6932" max="6932" width="13" style="113" hidden="1"/>
    <col min="6933" max="6933" width="1.140625" style="113" hidden="1"/>
    <col min="6934" max="6934" width="4.42578125" style="113" hidden="1"/>
    <col min="6935" max="6935" width="14.85546875" style="113" hidden="1"/>
    <col min="6936" max="7168" width="4" style="113" hidden="1"/>
    <col min="7169" max="7169" width="4.5703125" style="113" hidden="1"/>
    <col min="7170" max="7170" width="3.7109375" style="113" hidden="1"/>
    <col min="7171" max="7171" width="4.140625" style="113" hidden="1"/>
    <col min="7172" max="7172" width="4" style="113" hidden="1"/>
    <col min="7173" max="7173" width="12.140625" style="113" hidden="1"/>
    <col min="7174" max="7175" width="3.5703125" style="113" hidden="1"/>
    <col min="7176" max="7176" width="2.42578125" style="113" hidden="1"/>
    <col min="7177" max="7177" width="4.5703125" style="113" hidden="1"/>
    <col min="7178" max="7180" width="3.7109375" style="113" hidden="1"/>
    <col min="7181" max="7181" width="3.42578125" style="113" hidden="1"/>
    <col min="7182" max="7182" width="1.28515625" style="113" hidden="1"/>
    <col min="7183" max="7183" width="16.42578125" style="113" hidden="1"/>
    <col min="7184" max="7187" width="4" style="113" hidden="1"/>
    <col min="7188" max="7188" width="13" style="113" hidden="1"/>
    <col min="7189" max="7189" width="1.140625" style="113" hidden="1"/>
    <col min="7190" max="7190" width="4.42578125" style="113" hidden="1"/>
    <col min="7191" max="7191" width="14.85546875" style="113" hidden="1"/>
    <col min="7192" max="7424" width="4" style="113" hidden="1"/>
    <col min="7425" max="7425" width="4.5703125" style="113" hidden="1"/>
    <col min="7426" max="7426" width="3.7109375" style="113" hidden="1"/>
    <col min="7427" max="7427" width="4.140625" style="113" hidden="1"/>
    <col min="7428" max="7428" width="4" style="113" hidden="1"/>
    <col min="7429" max="7429" width="12.140625" style="113" hidden="1"/>
    <col min="7430" max="7431" width="3.5703125" style="113" hidden="1"/>
    <col min="7432" max="7432" width="2.42578125" style="113" hidden="1"/>
    <col min="7433" max="7433" width="4.5703125" style="113" hidden="1"/>
    <col min="7434" max="7436" width="3.7109375" style="113" hidden="1"/>
    <col min="7437" max="7437" width="3.42578125" style="113" hidden="1"/>
    <col min="7438" max="7438" width="1.28515625" style="113" hidden="1"/>
    <col min="7439" max="7439" width="16.42578125" style="113" hidden="1"/>
    <col min="7440" max="7443" width="4" style="113" hidden="1"/>
    <col min="7444" max="7444" width="13" style="113" hidden="1"/>
    <col min="7445" max="7445" width="1.140625" style="113" hidden="1"/>
    <col min="7446" max="7446" width="4.42578125" style="113" hidden="1"/>
    <col min="7447" max="7447" width="14.85546875" style="113" hidden="1"/>
    <col min="7448" max="7680" width="4" style="113" hidden="1"/>
    <col min="7681" max="7681" width="4.5703125" style="113" hidden="1"/>
    <col min="7682" max="7682" width="3.7109375" style="113" hidden="1"/>
    <col min="7683" max="7683" width="4.140625" style="113" hidden="1"/>
    <col min="7684" max="7684" width="4" style="113" hidden="1"/>
    <col min="7685" max="7685" width="12.140625" style="113" hidden="1"/>
    <col min="7686" max="7687" width="3.5703125" style="113" hidden="1"/>
    <col min="7688" max="7688" width="2.42578125" style="113" hidden="1"/>
    <col min="7689" max="7689" width="4.5703125" style="113" hidden="1"/>
    <col min="7690" max="7692" width="3.7109375" style="113" hidden="1"/>
    <col min="7693" max="7693" width="3.42578125" style="113" hidden="1"/>
    <col min="7694" max="7694" width="1.28515625" style="113" hidden="1"/>
    <col min="7695" max="7695" width="16.42578125" style="113" hidden="1"/>
    <col min="7696" max="7699" width="4" style="113" hidden="1"/>
    <col min="7700" max="7700" width="13" style="113" hidden="1"/>
    <col min="7701" max="7701" width="1.140625" style="113" hidden="1"/>
    <col min="7702" max="7702" width="4.42578125" style="113" hidden="1"/>
    <col min="7703" max="7703" width="14.85546875" style="113" hidden="1"/>
    <col min="7704" max="7936" width="4" style="113" hidden="1"/>
    <col min="7937" max="7937" width="4.5703125" style="113" hidden="1"/>
    <col min="7938" max="7938" width="3.7109375" style="113" hidden="1"/>
    <col min="7939" max="7939" width="4.140625" style="113" hidden="1"/>
    <col min="7940" max="7940" width="4" style="113" hidden="1"/>
    <col min="7941" max="7941" width="12.140625" style="113" hidden="1"/>
    <col min="7942" max="7943" width="3.5703125" style="113" hidden="1"/>
    <col min="7944" max="7944" width="2.42578125" style="113" hidden="1"/>
    <col min="7945" max="7945" width="4.5703125" style="113" hidden="1"/>
    <col min="7946" max="7948" width="3.7109375" style="113" hidden="1"/>
    <col min="7949" max="7949" width="3.42578125" style="113" hidden="1"/>
    <col min="7950" max="7950" width="1.28515625" style="113" hidden="1"/>
    <col min="7951" max="7951" width="16.42578125" style="113" hidden="1"/>
    <col min="7952" max="7955" width="4" style="113" hidden="1"/>
    <col min="7956" max="7956" width="13" style="113" hidden="1"/>
    <col min="7957" max="7957" width="1.140625" style="113" hidden="1"/>
    <col min="7958" max="7958" width="4.42578125" style="113" hidden="1"/>
    <col min="7959" max="7959" width="14.85546875" style="113" hidden="1"/>
    <col min="7960" max="8192" width="4" style="113" hidden="1"/>
    <col min="8193" max="8193" width="4.5703125" style="113" hidden="1"/>
    <col min="8194" max="8194" width="3.7109375" style="113" hidden="1"/>
    <col min="8195" max="8195" width="4.140625" style="113" hidden="1"/>
    <col min="8196" max="8196" width="4" style="113" hidden="1"/>
    <col min="8197" max="8197" width="12.140625" style="113" hidden="1"/>
    <col min="8198" max="8199" width="3.5703125" style="113" hidden="1"/>
    <col min="8200" max="8200" width="2.42578125" style="113" hidden="1"/>
    <col min="8201" max="8201" width="4.5703125" style="113" hidden="1"/>
    <col min="8202" max="8204" width="3.7109375" style="113" hidden="1"/>
    <col min="8205" max="8205" width="3.42578125" style="113" hidden="1"/>
    <col min="8206" max="8206" width="1.28515625" style="113" hidden="1"/>
    <col min="8207" max="8207" width="16.42578125" style="113" hidden="1"/>
    <col min="8208" max="8211" width="4" style="113" hidden="1"/>
    <col min="8212" max="8212" width="13" style="113" hidden="1"/>
    <col min="8213" max="8213" width="1.140625" style="113" hidden="1"/>
    <col min="8214" max="8214" width="4.42578125" style="113" hidden="1"/>
    <col min="8215" max="8215" width="14.85546875" style="113" hidden="1"/>
    <col min="8216" max="8448" width="4" style="113" hidden="1"/>
    <col min="8449" max="8449" width="4.5703125" style="113" hidden="1"/>
    <col min="8450" max="8450" width="3.7109375" style="113" hidden="1"/>
    <col min="8451" max="8451" width="4.140625" style="113" hidden="1"/>
    <col min="8452" max="8452" width="4" style="113" hidden="1"/>
    <col min="8453" max="8453" width="12.140625" style="113" hidden="1"/>
    <col min="8454" max="8455" width="3.5703125" style="113" hidden="1"/>
    <col min="8456" max="8456" width="2.42578125" style="113" hidden="1"/>
    <col min="8457" max="8457" width="4.5703125" style="113" hidden="1"/>
    <col min="8458" max="8460" width="3.7109375" style="113" hidden="1"/>
    <col min="8461" max="8461" width="3.42578125" style="113" hidden="1"/>
    <col min="8462" max="8462" width="1.28515625" style="113" hidden="1"/>
    <col min="8463" max="8463" width="16.42578125" style="113" hidden="1"/>
    <col min="8464" max="8467" width="4" style="113" hidden="1"/>
    <col min="8468" max="8468" width="13" style="113" hidden="1"/>
    <col min="8469" max="8469" width="1.140625" style="113" hidden="1"/>
    <col min="8470" max="8470" width="4.42578125" style="113" hidden="1"/>
    <col min="8471" max="8471" width="14.85546875" style="113" hidden="1"/>
    <col min="8472" max="8704" width="4" style="113" hidden="1"/>
    <col min="8705" max="8705" width="4.5703125" style="113" hidden="1"/>
    <col min="8706" max="8706" width="3.7109375" style="113" hidden="1"/>
    <col min="8707" max="8707" width="4.140625" style="113" hidden="1"/>
    <col min="8708" max="8708" width="4" style="113" hidden="1"/>
    <col min="8709" max="8709" width="12.140625" style="113" hidden="1"/>
    <col min="8710" max="8711" width="3.5703125" style="113" hidden="1"/>
    <col min="8712" max="8712" width="2.42578125" style="113" hidden="1"/>
    <col min="8713" max="8713" width="4.5703125" style="113" hidden="1"/>
    <col min="8714" max="8716" width="3.7109375" style="113" hidden="1"/>
    <col min="8717" max="8717" width="3.42578125" style="113" hidden="1"/>
    <col min="8718" max="8718" width="1.28515625" style="113" hidden="1"/>
    <col min="8719" max="8719" width="16.42578125" style="113" hidden="1"/>
    <col min="8720" max="8723" width="4" style="113" hidden="1"/>
    <col min="8724" max="8724" width="13" style="113" hidden="1"/>
    <col min="8725" max="8725" width="1.140625" style="113" hidden="1"/>
    <col min="8726" max="8726" width="4.42578125" style="113" hidden="1"/>
    <col min="8727" max="8727" width="14.85546875" style="113" hidden="1"/>
    <col min="8728" max="8960" width="4" style="113" hidden="1"/>
    <col min="8961" max="8961" width="4.5703125" style="113" hidden="1"/>
    <col min="8962" max="8962" width="3.7109375" style="113" hidden="1"/>
    <col min="8963" max="8963" width="4.140625" style="113" hidden="1"/>
    <col min="8964" max="8964" width="4" style="113" hidden="1"/>
    <col min="8965" max="8965" width="12.140625" style="113" hidden="1"/>
    <col min="8966" max="8967" width="3.5703125" style="113" hidden="1"/>
    <col min="8968" max="8968" width="2.42578125" style="113" hidden="1"/>
    <col min="8969" max="8969" width="4.5703125" style="113" hidden="1"/>
    <col min="8970" max="8972" width="3.7109375" style="113" hidden="1"/>
    <col min="8973" max="8973" width="3.42578125" style="113" hidden="1"/>
    <col min="8974" max="8974" width="1.28515625" style="113" hidden="1"/>
    <col min="8975" max="8975" width="16.42578125" style="113" hidden="1"/>
    <col min="8976" max="8979" width="4" style="113" hidden="1"/>
    <col min="8980" max="8980" width="13" style="113" hidden="1"/>
    <col min="8981" max="8981" width="1.140625" style="113" hidden="1"/>
    <col min="8982" max="8982" width="4.42578125" style="113" hidden="1"/>
    <col min="8983" max="8983" width="14.85546875" style="113" hidden="1"/>
    <col min="8984" max="9216" width="4" style="113" hidden="1"/>
    <col min="9217" max="9217" width="4.5703125" style="113" hidden="1"/>
    <col min="9218" max="9218" width="3.7109375" style="113" hidden="1"/>
    <col min="9219" max="9219" width="4.140625" style="113" hidden="1"/>
    <col min="9220" max="9220" width="4" style="113" hidden="1"/>
    <col min="9221" max="9221" width="12.140625" style="113" hidden="1"/>
    <col min="9222" max="9223" width="3.5703125" style="113" hidden="1"/>
    <col min="9224" max="9224" width="2.42578125" style="113" hidden="1"/>
    <col min="9225" max="9225" width="4.5703125" style="113" hidden="1"/>
    <col min="9226" max="9228" width="3.7109375" style="113" hidden="1"/>
    <col min="9229" max="9229" width="3.42578125" style="113" hidden="1"/>
    <col min="9230" max="9230" width="1.28515625" style="113" hidden="1"/>
    <col min="9231" max="9231" width="16.42578125" style="113" hidden="1"/>
    <col min="9232" max="9235" width="4" style="113" hidden="1"/>
    <col min="9236" max="9236" width="13" style="113" hidden="1"/>
    <col min="9237" max="9237" width="1.140625" style="113" hidden="1"/>
    <col min="9238" max="9238" width="4.42578125" style="113" hidden="1"/>
    <col min="9239" max="9239" width="14.85546875" style="113" hidden="1"/>
    <col min="9240" max="9472" width="4" style="113" hidden="1"/>
    <col min="9473" max="9473" width="4.5703125" style="113" hidden="1"/>
    <col min="9474" max="9474" width="3.7109375" style="113" hidden="1"/>
    <col min="9475" max="9475" width="4.140625" style="113" hidden="1"/>
    <col min="9476" max="9476" width="4" style="113" hidden="1"/>
    <col min="9477" max="9477" width="12.140625" style="113" hidden="1"/>
    <col min="9478" max="9479" width="3.5703125" style="113" hidden="1"/>
    <col min="9480" max="9480" width="2.42578125" style="113" hidden="1"/>
    <col min="9481" max="9481" width="4.5703125" style="113" hidden="1"/>
    <col min="9482" max="9484" width="3.7109375" style="113" hidden="1"/>
    <col min="9485" max="9485" width="3.42578125" style="113" hidden="1"/>
    <col min="9486" max="9486" width="1.28515625" style="113" hidden="1"/>
    <col min="9487" max="9487" width="16.42578125" style="113" hidden="1"/>
    <col min="9488" max="9491" width="4" style="113" hidden="1"/>
    <col min="9492" max="9492" width="13" style="113" hidden="1"/>
    <col min="9493" max="9493" width="1.140625" style="113" hidden="1"/>
    <col min="9494" max="9494" width="4.42578125" style="113" hidden="1"/>
    <col min="9495" max="9495" width="14.85546875" style="113" hidden="1"/>
    <col min="9496" max="9728" width="4" style="113" hidden="1"/>
    <col min="9729" max="9729" width="4.5703125" style="113" hidden="1"/>
    <col min="9730" max="9730" width="3.7109375" style="113" hidden="1"/>
    <col min="9731" max="9731" width="4.140625" style="113" hidden="1"/>
    <col min="9732" max="9732" width="4" style="113" hidden="1"/>
    <col min="9733" max="9733" width="12.140625" style="113" hidden="1"/>
    <col min="9734" max="9735" width="3.5703125" style="113" hidden="1"/>
    <col min="9736" max="9736" width="2.42578125" style="113" hidden="1"/>
    <col min="9737" max="9737" width="4.5703125" style="113" hidden="1"/>
    <col min="9738" max="9740" width="3.7109375" style="113" hidden="1"/>
    <col min="9741" max="9741" width="3.42578125" style="113" hidden="1"/>
    <col min="9742" max="9742" width="1.28515625" style="113" hidden="1"/>
    <col min="9743" max="9743" width="16.42578125" style="113" hidden="1"/>
    <col min="9744" max="9747" width="4" style="113" hidden="1"/>
    <col min="9748" max="9748" width="13" style="113" hidden="1"/>
    <col min="9749" max="9749" width="1.140625" style="113" hidden="1"/>
    <col min="9750" max="9750" width="4.42578125" style="113" hidden="1"/>
    <col min="9751" max="9751" width="14.85546875" style="113" hidden="1"/>
    <col min="9752" max="9984" width="4" style="113" hidden="1"/>
    <col min="9985" max="9985" width="4.5703125" style="113" hidden="1"/>
    <col min="9986" max="9986" width="3.7109375" style="113" hidden="1"/>
    <col min="9987" max="9987" width="4.140625" style="113" hidden="1"/>
    <col min="9988" max="9988" width="4" style="113" hidden="1"/>
    <col min="9989" max="9989" width="12.140625" style="113" hidden="1"/>
    <col min="9990" max="9991" width="3.5703125" style="113" hidden="1"/>
    <col min="9992" max="9992" width="2.42578125" style="113" hidden="1"/>
    <col min="9993" max="9993" width="4.5703125" style="113" hidden="1"/>
    <col min="9994" max="9996" width="3.7109375" style="113" hidden="1"/>
    <col min="9997" max="9997" width="3.42578125" style="113" hidden="1"/>
    <col min="9998" max="9998" width="1.28515625" style="113" hidden="1"/>
    <col min="9999" max="9999" width="16.42578125" style="113" hidden="1"/>
    <col min="10000" max="10003" width="4" style="113" hidden="1"/>
    <col min="10004" max="10004" width="13" style="113" hidden="1"/>
    <col min="10005" max="10005" width="1.140625" style="113" hidden="1"/>
    <col min="10006" max="10006" width="4.42578125" style="113" hidden="1"/>
    <col min="10007" max="10007" width="14.85546875" style="113" hidden="1"/>
    <col min="10008" max="10240" width="4" style="113" hidden="1"/>
    <col min="10241" max="10241" width="4.5703125" style="113" hidden="1"/>
    <col min="10242" max="10242" width="3.7109375" style="113" hidden="1"/>
    <col min="10243" max="10243" width="4.140625" style="113" hidden="1"/>
    <col min="10244" max="10244" width="4" style="113" hidden="1"/>
    <col min="10245" max="10245" width="12.140625" style="113" hidden="1"/>
    <col min="10246" max="10247" width="3.5703125" style="113" hidden="1"/>
    <col min="10248" max="10248" width="2.42578125" style="113" hidden="1"/>
    <col min="10249" max="10249" width="4.5703125" style="113" hidden="1"/>
    <col min="10250" max="10252" width="3.7109375" style="113" hidden="1"/>
    <col min="10253" max="10253" width="3.42578125" style="113" hidden="1"/>
    <col min="10254" max="10254" width="1.28515625" style="113" hidden="1"/>
    <col min="10255" max="10255" width="16.42578125" style="113" hidden="1"/>
    <col min="10256" max="10259" width="4" style="113" hidden="1"/>
    <col min="10260" max="10260" width="13" style="113" hidden="1"/>
    <col min="10261" max="10261" width="1.140625" style="113" hidden="1"/>
    <col min="10262" max="10262" width="4.42578125" style="113" hidden="1"/>
    <col min="10263" max="10263" width="14.85546875" style="113" hidden="1"/>
    <col min="10264" max="10496" width="4" style="113" hidden="1"/>
    <col min="10497" max="10497" width="4.5703125" style="113" hidden="1"/>
    <col min="10498" max="10498" width="3.7109375" style="113" hidden="1"/>
    <col min="10499" max="10499" width="4.140625" style="113" hidden="1"/>
    <col min="10500" max="10500" width="4" style="113" hidden="1"/>
    <col min="10501" max="10501" width="12.140625" style="113" hidden="1"/>
    <col min="10502" max="10503" width="3.5703125" style="113" hidden="1"/>
    <col min="10504" max="10504" width="2.42578125" style="113" hidden="1"/>
    <col min="10505" max="10505" width="4.5703125" style="113" hidden="1"/>
    <col min="10506" max="10508" width="3.7109375" style="113" hidden="1"/>
    <col min="10509" max="10509" width="3.42578125" style="113" hidden="1"/>
    <col min="10510" max="10510" width="1.28515625" style="113" hidden="1"/>
    <col min="10511" max="10511" width="16.42578125" style="113" hidden="1"/>
    <col min="10512" max="10515" width="4" style="113" hidden="1"/>
    <col min="10516" max="10516" width="13" style="113" hidden="1"/>
    <col min="10517" max="10517" width="1.140625" style="113" hidden="1"/>
    <col min="10518" max="10518" width="4.42578125" style="113" hidden="1"/>
    <col min="10519" max="10519" width="14.85546875" style="113" hidden="1"/>
    <col min="10520" max="10752" width="4" style="113" hidden="1"/>
    <col min="10753" max="10753" width="4.5703125" style="113" hidden="1"/>
    <col min="10754" max="10754" width="3.7109375" style="113" hidden="1"/>
    <col min="10755" max="10755" width="4.140625" style="113" hidden="1"/>
    <col min="10756" max="10756" width="4" style="113" hidden="1"/>
    <col min="10757" max="10757" width="12.140625" style="113" hidden="1"/>
    <col min="10758" max="10759" width="3.5703125" style="113" hidden="1"/>
    <col min="10760" max="10760" width="2.42578125" style="113" hidden="1"/>
    <col min="10761" max="10761" width="4.5703125" style="113" hidden="1"/>
    <col min="10762" max="10764" width="3.7109375" style="113" hidden="1"/>
    <col min="10765" max="10765" width="3.42578125" style="113" hidden="1"/>
    <col min="10766" max="10766" width="1.28515625" style="113" hidden="1"/>
    <col min="10767" max="10767" width="16.42578125" style="113" hidden="1"/>
    <col min="10768" max="10771" width="4" style="113" hidden="1"/>
    <col min="10772" max="10772" width="13" style="113" hidden="1"/>
    <col min="10773" max="10773" width="1.140625" style="113" hidden="1"/>
    <col min="10774" max="10774" width="4.42578125" style="113" hidden="1"/>
    <col min="10775" max="10775" width="14.85546875" style="113" hidden="1"/>
    <col min="10776" max="11008" width="4" style="113" hidden="1"/>
    <col min="11009" max="11009" width="4.5703125" style="113" hidden="1"/>
    <col min="11010" max="11010" width="3.7109375" style="113" hidden="1"/>
    <col min="11011" max="11011" width="4.140625" style="113" hidden="1"/>
    <col min="11012" max="11012" width="4" style="113" hidden="1"/>
    <col min="11013" max="11013" width="12.140625" style="113" hidden="1"/>
    <col min="11014" max="11015" width="3.5703125" style="113" hidden="1"/>
    <col min="11016" max="11016" width="2.42578125" style="113" hidden="1"/>
    <col min="11017" max="11017" width="4.5703125" style="113" hidden="1"/>
    <col min="11018" max="11020" width="3.7109375" style="113" hidden="1"/>
    <col min="11021" max="11021" width="3.42578125" style="113" hidden="1"/>
    <col min="11022" max="11022" width="1.28515625" style="113" hidden="1"/>
    <col min="11023" max="11023" width="16.42578125" style="113" hidden="1"/>
    <col min="11024" max="11027" width="4" style="113" hidden="1"/>
    <col min="11028" max="11028" width="13" style="113" hidden="1"/>
    <col min="11029" max="11029" width="1.140625" style="113" hidden="1"/>
    <col min="11030" max="11030" width="4.42578125" style="113" hidden="1"/>
    <col min="11031" max="11031" width="14.85546875" style="113" hidden="1"/>
    <col min="11032" max="11264" width="4" style="113" hidden="1"/>
    <col min="11265" max="11265" width="4.5703125" style="113" hidden="1"/>
    <col min="11266" max="11266" width="3.7109375" style="113" hidden="1"/>
    <col min="11267" max="11267" width="4.140625" style="113" hidden="1"/>
    <col min="11268" max="11268" width="4" style="113" hidden="1"/>
    <col min="11269" max="11269" width="12.140625" style="113" hidden="1"/>
    <col min="11270" max="11271" width="3.5703125" style="113" hidden="1"/>
    <col min="11272" max="11272" width="2.42578125" style="113" hidden="1"/>
    <col min="11273" max="11273" width="4.5703125" style="113" hidden="1"/>
    <col min="11274" max="11276" width="3.7109375" style="113" hidden="1"/>
    <col min="11277" max="11277" width="3.42578125" style="113" hidden="1"/>
    <col min="11278" max="11278" width="1.28515625" style="113" hidden="1"/>
    <col min="11279" max="11279" width="16.42578125" style="113" hidden="1"/>
    <col min="11280" max="11283" width="4" style="113" hidden="1"/>
    <col min="11284" max="11284" width="13" style="113" hidden="1"/>
    <col min="11285" max="11285" width="1.140625" style="113" hidden="1"/>
    <col min="11286" max="11286" width="4.42578125" style="113" hidden="1"/>
    <col min="11287" max="11287" width="14.85546875" style="113" hidden="1"/>
    <col min="11288" max="11520" width="4" style="113" hidden="1"/>
    <col min="11521" max="11521" width="4.5703125" style="113" hidden="1"/>
    <col min="11522" max="11522" width="3.7109375" style="113" hidden="1"/>
    <col min="11523" max="11523" width="4.140625" style="113" hidden="1"/>
    <col min="11524" max="11524" width="4" style="113" hidden="1"/>
    <col min="11525" max="11525" width="12.140625" style="113" hidden="1"/>
    <col min="11526" max="11527" width="3.5703125" style="113" hidden="1"/>
    <col min="11528" max="11528" width="2.42578125" style="113" hidden="1"/>
    <col min="11529" max="11529" width="4.5703125" style="113" hidden="1"/>
    <col min="11530" max="11532" width="3.7109375" style="113" hidden="1"/>
    <col min="11533" max="11533" width="3.42578125" style="113" hidden="1"/>
    <col min="11534" max="11534" width="1.28515625" style="113" hidden="1"/>
    <col min="11535" max="11535" width="16.42578125" style="113" hidden="1"/>
    <col min="11536" max="11539" width="4" style="113" hidden="1"/>
    <col min="11540" max="11540" width="13" style="113" hidden="1"/>
    <col min="11541" max="11541" width="1.140625" style="113" hidden="1"/>
    <col min="11542" max="11542" width="4.42578125" style="113" hidden="1"/>
    <col min="11543" max="11543" width="14.85546875" style="113" hidden="1"/>
    <col min="11544" max="11776" width="4" style="113" hidden="1"/>
    <col min="11777" max="11777" width="4.5703125" style="113" hidden="1"/>
    <col min="11778" max="11778" width="3.7109375" style="113" hidden="1"/>
    <col min="11779" max="11779" width="4.140625" style="113" hidden="1"/>
    <col min="11780" max="11780" width="4" style="113" hidden="1"/>
    <col min="11781" max="11781" width="12.140625" style="113" hidden="1"/>
    <col min="11782" max="11783" width="3.5703125" style="113" hidden="1"/>
    <col min="11784" max="11784" width="2.42578125" style="113" hidden="1"/>
    <col min="11785" max="11785" width="4.5703125" style="113" hidden="1"/>
    <col min="11786" max="11788" width="3.7109375" style="113" hidden="1"/>
    <col min="11789" max="11789" width="3.42578125" style="113" hidden="1"/>
    <col min="11790" max="11790" width="1.28515625" style="113" hidden="1"/>
    <col min="11791" max="11791" width="16.42578125" style="113" hidden="1"/>
    <col min="11792" max="11795" width="4" style="113" hidden="1"/>
    <col min="11796" max="11796" width="13" style="113" hidden="1"/>
    <col min="11797" max="11797" width="1.140625" style="113" hidden="1"/>
    <col min="11798" max="11798" width="4.42578125" style="113" hidden="1"/>
    <col min="11799" max="11799" width="14.85546875" style="113" hidden="1"/>
    <col min="11800" max="12032" width="4" style="113" hidden="1"/>
    <col min="12033" max="12033" width="4.5703125" style="113" hidden="1"/>
    <col min="12034" max="12034" width="3.7109375" style="113" hidden="1"/>
    <col min="12035" max="12035" width="4.140625" style="113" hidden="1"/>
    <col min="12036" max="12036" width="4" style="113" hidden="1"/>
    <col min="12037" max="12037" width="12.140625" style="113" hidden="1"/>
    <col min="12038" max="12039" width="3.5703125" style="113" hidden="1"/>
    <col min="12040" max="12040" width="2.42578125" style="113" hidden="1"/>
    <col min="12041" max="12041" width="4.5703125" style="113" hidden="1"/>
    <col min="12042" max="12044" width="3.7109375" style="113" hidden="1"/>
    <col min="12045" max="12045" width="3.42578125" style="113" hidden="1"/>
    <col min="12046" max="12046" width="1.28515625" style="113" hidden="1"/>
    <col min="12047" max="12047" width="16.42578125" style="113" hidden="1"/>
    <col min="12048" max="12051" width="4" style="113" hidden="1"/>
    <col min="12052" max="12052" width="13" style="113" hidden="1"/>
    <col min="12053" max="12053" width="1.140625" style="113" hidden="1"/>
    <col min="12054" max="12054" width="4.42578125" style="113" hidden="1"/>
    <col min="12055" max="12055" width="14.85546875" style="113" hidden="1"/>
    <col min="12056" max="12288" width="4" style="113" hidden="1"/>
    <col min="12289" max="12289" width="4.5703125" style="113" hidden="1"/>
    <col min="12290" max="12290" width="3.7109375" style="113" hidden="1"/>
    <col min="12291" max="12291" width="4.140625" style="113" hidden="1"/>
    <col min="12292" max="12292" width="4" style="113" hidden="1"/>
    <col min="12293" max="12293" width="12.140625" style="113" hidden="1"/>
    <col min="12294" max="12295" width="3.5703125" style="113" hidden="1"/>
    <col min="12296" max="12296" width="2.42578125" style="113" hidden="1"/>
    <col min="12297" max="12297" width="4.5703125" style="113" hidden="1"/>
    <col min="12298" max="12300" width="3.7109375" style="113" hidden="1"/>
    <col min="12301" max="12301" width="3.42578125" style="113" hidden="1"/>
    <col min="12302" max="12302" width="1.28515625" style="113" hidden="1"/>
    <col min="12303" max="12303" width="16.42578125" style="113" hidden="1"/>
    <col min="12304" max="12307" width="4" style="113" hidden="1"/>
    <col min="12308" max="12308" width="13" style="113" hidden="1"/>
    <col min="12309" max="12309" width="1.140625" style="113" hidden="1"/>
    <col min="12310" max="12310" width="4.42578125" style="113" hidden="1"/>
    <col min="12311" max="12311" width="14.85546875" style="113" hidden="1"/>
    <col min="12312" max="12544" width="4" style="113" hidden="1"/>
    <col min="12545" max="12545" width="4.5703125" style="113" hidden="1"/>
    <col min="12546" max="12546" width="3.7109375" style="113" hidden="1"/>
    <col min="12547" max="12547" width="4.140625" style="113" hidden="1"/>
    <col min="12548" max="12548" width="4" style="113" hidden="1"/>
    <col min="12549" max="12549" width="12.140625" style="113" hidden="1"/>
    <col min="12550" max="12551" width="3.5703125" style="113" hidden="1"/>
    <col min="12552" max="12552" width="2.42578125" style="113" hidden="1"/>
    <col min="12553" max="12553" width="4.5703125" style="113" hidden="1"/>
    <col min="12554" max="12556" width="3.7109375" style="113" hidden="1"/>
    <col min="12557" max="12557" width="3.42578125" style="113" hidden="1"/>
    <col min="12558" max="12558" width="1.28515625" style="113" hidden="1"/>
    <col min="12559" max="12559" width="16.42578125" style="113" hidden="1"/>
    <col min="12560" max="12563" width="4" style="113" hidden="1"/>
    <col min="12564" max="12564" width="13" style="113" hidden="1"/>
    <col min="12565" max="12565" width="1.140625" style="113" hidden="1"/>
    <col min="12566" max="12566" width="4.42578125" style="113" hidden="1"/>
    <col min="12567" max="12567" width="14.85546875" style="113" hidden="1"/>
    <col min="12568" max="12800" width="4" style="113" hidden="1"/>
    <col min="12801" max="12801" width="4.5703125" style="113" hidden="1"/>
    <col min="12802" max="12802" width="3.7109375" style="113" hidden="1"/>
    <col min="12803" max="12803" width="4.140625" style="113" hidden="1"/>
    <col min="12804" max="12804" width="4" style="113" hidden="1"/>
    <col min="12805" max="12805" width="12.140625" style="113" hidden="1"/>
    <col min="12806" max="12807" width="3.5703125" style="113" hidden="1"/>
    <col min="12808" max="12808" width="2.42578125" style="113" hidden="1"/>
    <col min="12809" max="12809" width="4.5703125" style="113" hidden="1"/>
    <col min="12810" max="12812" width="3.7109375" style="113" hidden="1"/>
    <col min="12813" max="12813" width="3.42578125" style="113" hidden="1"/>
    <col min="12814" max="12814" width="1.28515625" style="113" hidden="1"/>
    <col min="12815" max="12815" width="16.42578125" style="113" hidden="1"/>
    <col min="12816" max="12819" width="4" style="113" hidden="1"/>
    <col min="12820" max="12820" width="13" style="113" hidden="1"/>
    <col min="12821" max="12821" width="1.140625" style="113" hidden="1"/>
    <col min="12822" max="12822" width="4.42578125" style="113" hidden="1"/>
    <col min="12823" max="12823" width="14.85546875" style="113" hidden="1"/>
    <col min="12824" max="13056" width="4" style="113" hidden="1"/>
    <col min="13057" max="13057" width="4.5703125" style="113" hidden="1"/>
    <col min="13058" max="13058" width="3.7109375" style="113" hidden="1"/>
    <col min="13059" max="13059" width="4.140625" style="113" hidden="1"/>
    <col min="13060" max="13060" width="4" style="113" hidden="1"/>
    <col min="13061" max="13061" width="12.140625" style="113" hidden="1"/>
    <col min="13062" max="13063" width="3.5703125" style="113" hidden="1"/>
    <col min="13064" max="13064" width="2.42578125" style="113" hidden="1"/>
    <col min="13065" max="13065" width="4.5703125" style="113" hidden="1"/>
    <col min="13066" max="13068" width="3.7109375" style="113" hidden="1"/>
    <col min="13069" max="13069" width="3.42578125" style="113" hidden="1"/>
    <col min="13070" max="13070" width="1.28515625" style="113" hidden="1"/>
    <col min="13071" max="13071" width="16.42578125" style="113" hidden="1"/>
    <col min="13072" max="13075" width="4" style="113" hidden="1"/>
    <col min="13076" max="13076" width="13" style="113" hidden="1"/>
    <col min="13077" max="13077" width="1.140625" style="113" hidden="1"/>
    <col min="13078" max="13078" width="4.42578125" style="113" hidden="1"/>
    <col min="13079" max="13079" width="14.85546875" style="113" hidden="1"/>
    <col min="13080" max="13312" width="4" style="113" hidden="1"/>
    <col min="13313" max="13313" width="4.5703125" style="113" hidden="1"/>
    <col min="13314" max="13314" width="3.7109375" style="113" hidden="1"/>
    <col min="13315" max="13315" width="4.140625" style="113" hidden="1"/>
    <col min="13316" max="13316" width="4" style="113" hidden="1"/>
    <col min="13317" max="13317" width="12.140625" style="113" hidden="1"/>
    <col min="13318" max="13319" width="3.5703125" style="113" hidden="1"/>
    <col min="13320" max="13320" width="2.42578125" style="113" hidden="1"/>
    <col min="13321" max="13321" width="4.5703125" style="113" hidden="1"/>
    <col min="13322" max="13324" width="3.7109375" style="113" hidden="1"/>
    <col min="13325" max="13325" width="3.42578125" style="113" hidden="1"/>
    <col min="13326" max="13326" width="1.28515625" style="113" hidden="1"/>
    <col min="13327" max="13327" width="16.42578125" style="113" hidden="1"/>
    <col min="13328" max="13331" width="4" style="113" hidden="1"/>
    <col min="13332" max="13332" width="13" style="113" hidden="1"/>
    <col min="13333" max="13333" width="1.140625" style="113" hidden="1"/>
    <col min="13334" max="13334" width="4.42578125" style="113" hidden="1"/>
    <col min="13335" max="13335" width="14.85546875" style="113" hidden="1"/>
    <col min="13336" max="13568" width="4" style="113" hidden="1"/>
    <col min="13569" max="13569" width="4.5703125" style="113" hidden="1"/>
    <col min="13570" max="13570" width="3.7109375" style="113" hidden="1"/>
    <col min="13571" max="13571" width="4.140625" style="113" hidden="1"/>
    <col min="13572" max="13572" width="4" style="113" hidden="1"/>
    <col min="13573" max="13573" width="12.140625" style="113" hidden="1"/>
    <col min="13574" max="13575" width="3.5703125" style="113" hidden="1"/>
    <col min="13576" max="13576" width="2.42578125" style="113" hidden="1"/>
    <col min="13577" max="13577" width="4.5703125" style="113" hidden="1"/>
    <col min="13578" max="13580" width="3.7109375" style="113" hidden="1"/>
    <col min="13581" max="13581" width="3.42578125" style="113" hidden="1"/>
    <col min="13582" max="13582" width="1.28515625" style="113" hidden="1"/>
    <col min="13583" max="13583" width="16.42578125" style="113" hidden="1"/>
    <col min="13584" max="13587" width="4" style="113" hidden="1"/>
    <col min="13588" max="13588" width="13" style="113" hidden="1"/>
    <col min="13589" max="13589" width="1.140625" style="113" hidden="1"/>
    <col min="13590" max="13590" width="4.42578125" style="113" hidden="1"/>
    <col min="13591" max="13591" width="14.85546875" style="113" hidden="1"/>
    <col min="13592" max="13824" width="4" style="113" hidden="1"/>
    <col min="13825" max="13825" width="4.5703125" style="113" hidden="1"/>
    <col min="13826" max="13826" width="3.7109375" style="113" hidden="1"/>
    <col min="13827" max="13827" width="4.140625" style="113" hidden="1"/>
    <col min="13828" max="13828" width="4" style="113" hidden="1"/>
    <col min="13829" max="13829" width="12.140625" style="113" hidden="1"/>
    <col min="13830" max="13831" width="3.5703125" style="113" hidden="1"/>
    <col min="13832" max="13832" width="2.42578125" style="113" hidden="1"/>
    <col min="13833" max="13833" width="4.5703125" style="113" hidden="1"/>
    <col min="13834" max="13836" width="3.7109375" style="113" hidden="1"/>
    <col min="13837" max="13837" width="3.42578125" style="113" hidden="1"/>
    <col min="13838" max="13838" width="1.28515625" style="113" hidden="1"/>
    <col min="13839" max="13839" width="16.42578125" style="113" hidden="1"/>
    <col min="13840" max="13843" width="4" style="113" hidden="1"/>
    <col min="13844" max="13844" width="13" style="113" hidden="1"/>
    <col min="13845" max="13845" width="1.140625" style="113" hidden="1"/>
    <col min="13846" max="13846" width="4.42578125" style="113" hidden="1"/>
    <col min="13847" max="13847" width="14.85546875" style="113" hidden="1"/>
    <col min="13848" max="14080" width="4" style="113" hidden="1"/>
    <col min="14081" max="14081" width="4.5703125" style="113" hidden="1"/>
    <col min="14082" max="14082" width="3.7109375" style="113" hidden="1"/>
    <col min="14083" max="14083" width="4.140625" style="113" hidden="1"/>
    <col min="14084" max="14084" width="4" style="113" hidden="1"/>
    <col min="14085" max="14085" width="12.140625" style="113" hidden="1"/>
    <col min="14086" max="14087" width="3.5703125" style="113" hidden="1"/>
    <col min="14088" max="14088" width="2.42578125" style="113" hidden="1"/>
    <col min="14089" max="14089" width="4.5703125" style="113" hidden="1"/>
    <col min="14090" max="14092" width="3.7109375" style="113" hidden="1"/>
    <col min="14093" max="14093" width="3.42578125" style="113" hidden="1"/>
    <col min="14094" max="14094" width="1.28515625" style="113" hidden="1"/>
    <col min="14095" max="14095" width="16.42578125" style="113" hidden="1"/>
    <col min="14096" max="14099" width="4" style="113" hidden="1"/>
    <col min="14100" max="14100" width="13" style="113" hidden="1"/>
    <col min="14101" max="14101" width="1.140625" style="113" hidden="1"/>
    <col min="14102" max="14102" width="4.42578125" style="113" hidden="1"/>
    <col min="14103" max="14103" width="14.85546875" style="113" hidden="1"/>
    <col min="14104" max="14336" width="4" style="113" hidden="1"/>
    <col min="14337" max="14337" width="4.5703125" style="113" hidden="1"/>
    <col min="14338" max="14338" width="3.7109375" style="113" hidden="1"/>
    <col min="14339" max="14339" width="4.140625" style="113" hidden="1"/>
    <col min="14340" max="14340" width="4" style="113" hidden="1"/>
    <col min="14341" max="14341" width="12.140625" style="113" hidden="1"/>
    <col min="14342" max="14343" width="3.5703125" style="113" hidden="1"/>
    <col min="14344" max="14344" width="2.42578125" style="113" hidden="1"/>
    <col min="14345" max="14345" width="4.5703125" style="113" hidden="1"/>
    <col min="14346" max="14348" width="3.7109375" style="113" hidden="1"/>
    <col min="14349" max="14349" width="3.42578125" style="113" hidden="1"/>
    <col min="14350" max="14350" width="1.28515625" style="113" hidden="1"/>
    <col min="14351" max="14351" width="16.42578125" style="113" hidden="1"/>
    <col min="14352" max="14355" width="4" style="113" hidden="1"/>
    <col min="14356" max="14356" width="13" style="113" hidden="1"/>
    <col min="14357" max="14357" width="1.140625" style="113" hidden="1"/>
    <col min="14358" max="14358" width="4.42578125" style="113" hidden="1"/>
    <col min="14359" max="14359" width="14.85546875" style="113" hidden="1"/>
    <col min="14360" max="14592" width="4" style="113" hidden="1"/>
    <col min="14593" max="14593" width="4.5703125" style="113" hidden="1"/>
    <col min="14594" max="14594" width="3.7109375" style="113" hidden="1"/>
    <col min="14595" max="14595" width="4.140625" style="113" hidden="1"/>
    <col min="14596" max="14596" width="4" style="113" hidden="1"/>
    <col min="14597" max="14597" width="12.140625" style="113" hidden="1"/>
    <col min="14598" max="14599" width="3.5703125" style="113" hidden="1"/>
    <col min="14600" max="14600" width="2.42578125" style="113" hidden="1"/>
    <col min="14601" max="14601" width="4.5703125" style="113" hidden="1"/>
    <col min="14602" max="14604" width="3.7109375" style="113" hidden="1"/>
    <col min="14605" max="14605" width="3.42578125" style="113" hidden="1"/>
    <col min="14606" max="14606" width="1.28515625" style="113" hidden="1"/>
    <col min="14607" max="14607" width="16.42578125" style="113" hidden="1"/>
    <col min="14608" max="14611" width="4" style="113" hidden="1"/>
    <col min="14612" max="14612" width="13" style="113" hidden="1"/>
    <col min="14613" max="14613" width="1.140625" style="113" hidden="1"/>
    <col min="14614" max="14614" width="4.42578125" style="113" hidden="1"/>
    <col min="14615" max="14615" width="14.85546875" style="113" hidden="1"/>
    <col min="14616" max="14848" width="4" style="113" hidden="1"/>
    <col min="14849" max="14849" width="4.5703125" style="113" hidden="1"/>
    <col min="14850" max="14850" width="3.7109375" style="113" hidden="1"/>
    <col min="14851" max="14851" width="4.140625" style="113" hidden="1"/>
    <col min="14852" max="14852" width="4" style="113" hidden="1"/>
    <col min="14853" max="14853" width="12.140625" style="113" hidden="1"/>
    <col min="14854" max="14855" width="3.5703125" style="113" hidden="1"/>
    <col min="14856" max="14856" width="2.42578125" style="113" hidden="1"/>
    <col min="14857" max="14857" width="4.5703125" style="113" hidden="1"/>
    <col min="14858" max="14860" width="3.7109375" style="113" hidden="1"/>
    <col min="14861" max="14861" width="3.42578125" style="113" hidden="1"/>
    <col min="14862" max="14862" width="1.28515625" style="113" hidden="1"/>
    <col min="14863" max="14863" width="16.42578125" style="113" hidden="1"/>
    <col min="14864" max="14867" width="4" style="113" hidden="1"/>
    <col min="14868" max="14868" width="13" style="113" hidden="1"/>
    <col min="14869" max="14869" width="1.140625" style="113" hidden="1"/>
    <col min="14870" max="14870" width="4.42578125" style="113" hidden="1"/>
    <col min="14871" max="14871" width="14.85546875" style="113" hidden="1"/>
    <col min="14872" max="15104" width="4" style="113" hidden="1"/>
    <col min="15105" max="15105" width="4.5703125" style="113" hidden="1"/>
    <col min="15106" max="15106" width="3.7109375" style="113" hidden="1"/>
    <col min="15107" max="15107" width="4.140625" style="113" hidden="1"/>
    <col min="15108" max="15108" width="4" style="113" hidden="1"/>
    <col min="15109" max="15109" width="12.140625" style="113" hidden="1"/>
    <col min="15110" max="15111" width="3.5703125" style="113" hidden="1"/>
    <col min="15112" max="15112" width="2.42578125" style="113" hidden="1"/>
    <col min="15113" max="15113" width="4.5703125" style="113" hidden="1"/>
    <col min="15114" max="15116" width="3.7109375" style="113" hidden="1"/>
    <col min="15117" max="15117" width="3.42578125" style="113" hidden="1"/>
    <col min="15118" max="15118" width="1.28515625" style="113" hidden="1"/>
    <col min="15119" max="15119" width="16.42578125" style="113" hidden="1"/>
    <col min="15120" max="15123" width="4" style="113" hidden="1"/>
    <col min="15124" max="15124" width="13" style="113" hidden="1"/>
    <col min="15125" max="15125" width="1.140625" style="113" hidden="1"/>
    <col min="15126" max="15126" width="4.42578125" style="113" hidden="1"/>
    <col min="15127" max="15127" width="14.85546875" style="113" hidden="1"/>
    <col min="15128" max="15360" width="4" style="113" hidden="1"/>
    <col min="15361" max="15361" width="4.5703125" style="113" hidden="1"/>
    <col min="15362" max="15362" width="3.7109375" style="113" hidden="1"/>
    <col min="15363" max="15363" width="4.140625" style="113" hidden="1"/>
    <col min="15364" max="15364" width="4" style="113" hidden="1"/>
    <col min="15365" max="15365" width="12.140625" style="113" hidden="1"/>
    <col min="15366" max="15367" width="3.5703125" style="113" hidden="1"/>
    <col min="15368" max="15368" width="2.42578125" style="113" hidden="1"/>
    <col min="15369" max="15369" width="4.5703125" style="113" hidden="1"/>
    <col min="15370" max="15372" width="3.7109375" style="113" hidden="1"/>
    <col min="15373" max="15373" width="3.42578125" style="113" hidden="1"/>
    <col min="15374" max="15374" width="1.28515625" style="113" hidden="1"/>
    <col min="15375" max="15375" width="16.42578125" style="113" hidden="1"/>
    <col min="15376" max="15379" width="4" style="113" hidden="1"/>
    <col min="15380" max="15380" width="13" style="113" hidden="1"/>
    <col min="15381" max="15381" width="1.140625" style="113" hidden="1"/>
    <col min="15382" max="15382" width="4.42578125" style="113" hidden="1"/>
    <col min="15383" max="15383" width="14.85546875" style="113" hidden="1"/>
    <col min="15384" max="15616" width="4" style="113" hidden="1"/>
    <col min="15617" max="15617" width="4.5703125" style="113" hidden="1"/>
    <col min="15618" max="15618" width="3.7109375" style="113" hidden="1"/>
    <col min="15619" max="15619" width="4.140625" style="113" hidden="1"/>
    <col min="15620" max="15620" width="4" style="113" hidden="1"/>
    <col min="15621" max="15621" width="12.140625" style="113" hidden="1"/>
    <col min="15622" max="15623" width="3.5703125" style="113" hidden="1"/>
    <col min="15624" max="15624" width="2.42578125" style="113" hidden="1"/>
    <col min="15625" max="15625" width="4.5703125" style="113" hidden="1"/>
    <col min="15626" max="15628" width="3.7109375" style="113" hidden="1"/>
    <col min="15629" max="15629" width="3.42578125" style="113" hidden="1"/>
    <col min="15630" max="15630" width="1.28515625" style="113" hidden="1"/>
    <col min="15631" max="15631" width="16.42578125" style="113" hidden="1"/>
    <col min="15632" max="15635" width="4" style="113" hidden="1"/>
    <col min="15636" max="15636" width="13" style="113" hidden="1"/>
    <col min="15637" max="15637" width="1.140625" style="113" hidden="1"/>
    <col min="15638" max="15638" width="4.42578125" style="113" hidden="1"/>
    <col min="15639" max="15639" width="14.85546875" style="113" hidden="1"/>
    <col min="15640" max="15872" width="4" style="113" hidden="1"/>
    <col min="15873" max="15873" width="4.5703125" style="113" hidden="1"/>
    <col min="15874" max="15874" width="3.7109375" style="113" hidden="1"/>
    <col min="15875" max="15875" width="4.140625" style="113" hidden="1"/>
    <col min="15876" max="15876" width="4" style="113" hidden="1"/>
    <col min="15877" max="15877" width="12.140625" style="113" hidden="1"/>
    <col min="15878" max="15879" width="3.5703125" style="113" hidden="1"/>
    <col min="15880" max="15880" width="2.42578125" style="113" hidden="1"/>
    <col min="15881" max="15881" width="4.5703125" style="113" hidden="1"/>
    <col min="15882" max="15884" width="3.7109375" style="113" hidden="1"/>
    <col min="15885" max="15885" width="3.42578125" style="113" hidden="1"/>
    <col min="15886" max="15886" width="1.28515625" style="113" hidden="1"/>
    <col min="15887" max="15887" width="16.42578125" style="113" hidden="1"/>
    <col min="15888" max="15891" width="4" style="113" hidden="1"/>
    <col min="15892" max="15892" width="13" style="113" hidden="1"/>
    <col min="15893" max="15893" width="1.140625" style="113" hidden="1"/>
    <col min="15894" max="15894" width="4.42578125" style="113" hidden="1"/>
    <col min="15895" max="15895" width="14.85546875" style="113" hidden="1"/>
    <col min="15896" max="16128" width="4" style="113" hidden="1"/>
    <col min="16129" max="16129" width="4.5703125" style="113" hidden="1"/>
    <col min="16130" max="16130" width="3.7109375" style="113" hidden="1"/>
    <col min="16131" max="16131" width="4.140625" style="113" hidden="1"/>
    <col min="16132" max="16132" width="4" style="113" hidden="1"/>
    <col min="16133" max="16133" width="12.140625" style="113" hidden="1"/>
    <col min="16134" max="16135" width="3.5703125" style="113" hidden="1"/>
    <col min="16136" max="16136" width="2.42578125" style="113" hidden="1"/>
    <col min="16137" max="16137" width="4.5703125" style="113" hidden="1"/>
    <col min="16138" max="16140" width="3.7109375" style="113" hidden="1"/>
    <col min="16141" max="16141" width="3.42578125" style="113" hidden="1"/>
    <col min="16142" max="16142" width="1.28515625" style="113" hidden="1"/>
    <col min="16143" max="16143" width="16.42578125" style="113" hidden="1"/>
    <col min="16144" max="16147" width="4" style="113" hidden="1"/>
    <col min="16148" max="16148" width="13" style="113" hidden="1"/>
    <col min="16149" max="16149" width="1.140625" style="113" hidden="1"/>
    <col min="16150" max="16150" width="4.42578125" style="113" hidden="1"/>
    <col min="16151" max="16151" width="14.85546875" style="113" hidden="1"/>
    <col min="16152" max="16384" width="4" style="113" hidden="1"/>
  </cols>
  <sheetData>
    <row r="1" spans="1:35" ht="21.75" customHeight="1" thickBot="1">
      <c r="A1" s="327" t="e">
        <f>X1*0</f>
        <v>#VALUE!</v>
      </c>
      <c r="B1" s="110"/>
      <c r="C1" s="110"/>
      <c r="D1" s="110"/>
      <c r="E1" s="110"/>
      <c r="F1" s="110"/>
      <c r="G1" s="110"/>
      <c r="H1" s="110"/>
      <c r="I1" s="110"/>
      <c r="J1" s="110"/>
      <c r="K1" s="110"/>
      <c r="L1" s="110"/>
      <c r="M1" s="110"/>
      <c r="N1" s="111"/>
      <c r="O1" s="110"/>
      <c r="P1" s="110"/>
      <c r="Q1" s="110"/>
      <c r="R1" s="110"/>
      <c r="S1" s="110"/>
      <c r="T1" s="110"/>
      <c r="U1" s="110"/>
      <c r="V1" s="110"/>
      <c r="X1" s="110" t="str">
        <f>IF(Data!E9="Retirement","0","")</f>
        <v/>
      </c>
    </row>
    <row r="2" spans="1:35" ht="14.25" customHeight="1">
      <c r="B2" s="114"/>
      <c r="C2" s="775" t="str">
        <f>"Payble at  "&amp;Data!D21</f>
        <v>Payble at  STO, Rajahmundry</v>
      </c>
      <c r="D2" s="775"/>
      <c r="E2" s="775"/>
      <c r="F2" s="775"/>
      <c r="G2" s="775"/>
      <c r="H2" s="775"/>
      <c r="I2" s="775"/>
      <c r="J2" s="775"/>
      <c r="K2" s="775"/>
      <c r="L2" s="775"/>
      <c r="M2" s="775"/>
      <c r="N2" s="775"/>
      <c r="O2" s="775"/>
      <c r="P2" s="775"/>
      <c r="Q2" s="775"/>
      <c r="R2" s="775"/>
      <c r="S2" s="775"/>
      <c r="T2" s="775"/>
      <c r="U2" s="115"/>
      <c r="V2" s="110"/>
      <c r="AI2" s="113" t="s">
        <v>194</v>
      </c>
    </row>
    <row r="3" spans="1:35" ht="24.75" customHeight="1">
      <c r="B3" s="116"/>
      <c r="C3" s="689" t="s">
        <v>195</v>
      </c>
      <c r="D3" s="689"/>
      <c r="E3" s="689"/>
      <c r="F3" s="689"/>
      <c r="G3" s="689"/>
      <c r="H3" s="689"/>
      <c r="I3" s="689"/>
      <c r="J3" s="689"/>
      <c r="K3" s="689"/>
      <c r="L3" s="689"/>
      <c r="M3" s="689"/>
      <c r="N3" s="689"/>
      <c r="O3" s="689"/>
      <c r="P3" s="689"/>
      <c r="Q3" s="689"/>
      <c r="R3" s="689"/>
      <c r="S3" s="689"/>
      <c r="T3" s="689"/>
      <c r="U3" s="117"/>
      <c r="V3" s="110"/>
    </row>
    <row r="4" spans="1:35" ht="23.25" customHeight="1">
      <c r="B4" s="116"/>
      <c r="C4" s="690" t="s">
        <v>196</v>
      </c>
      <c r="D4" s="690"/>
      <c r="E4" s="690"/>
      <c r="F4" s="690"/>
      <c r="G4" s="690"/>
      <c r="H4" s="690"/>
      <c r="I4" s="690"/>
      <c r="J4" s="690"/>
      <c r="K4" s="690"/>
      <c r="L4" s="690"/>
      <c r="M4" s="690"/>
      <c r="N4" s="690"/>
      <c r="O4" s="690"/>
      <c r="P4" s="690"/>
      <c r="Q4" s="690"/>
      <c r="R4" s="690"/>
      <c r="S4" s="690"/>
      <c r="T4" s="690"/>
      <c r="U4" s="117"/>
      <c r="V4" s="110"/>
    </row>
    <row r="5" spans="1:35" ht="21.75" customHeight="1">
      <c r="B5" s="116"/>
      <c r="C5" s="113" t="s">
        <v>197</v>
      </c>
      <c r="E5" s="118"/>
      <c r="F5" s="119">
        <f>IF(Data!G53&gt;9,LEFT(Data!G53,1),0)</f>
        <v>0</v>
      </c>
      <c r="G5" s="119" t="str">
        <f>RIGHT(Data!G53,1)</f>
        <v>9</v>
      </c>
      <c r="H5" s="120"/>
      <c r="I5" s="121" t="str">
        <f>LEFT(Data!F53,1)</f>
        <v>2</v>
      </c>
      <c r="J5" s="119" t="str">
        <f>RIGHT(LEFT(Data!F53,2),1)</f>
        <v>0</v>
      </c>
      <c r="K5" s="119" t="str">
        <f>LEFT(RIGHT(Data!F53,2),1)</f>
        <v>2</v>
      </c>
      <c r="L5" s="119" t="str">
        <f>RIGHT(Data!F53,1)</f>
        <v>5</v>
      </c>
      <c r="M5" s="118"/>
      <c r="O5" s="123" t="s">
        <v>198</v>
      </c>
      <c r="P5" s="691" t="s">
        <v>199</v>
      </c>
      <c r="Q5" s="691"/>
      <c r="R5" s="691"/>
      <c r="S5" s="691"/>
      <c r="T5" s="691"/>
      <c r="U5" s="117"/>
      <c r="V5" s="110"/>
    </row>
    <row r="6" spans="1:35" ht="5.25" customHeight="1">
      <c r="B6" s="116"/>
      <c r="E6" s="118"/>
      <c r="H6" s="124"/>
      <c r="I6" s="125"/>
      <c r="J6" s="118"/>
      <c r="K6" s="118"/>
      <c r="L6" s="118"/>
      <c r="M6" s="118"/>
      <c r="O6" s="118"/>
      <c r="P6" s="126"/>
      <c r="Q6" s="126"/>
      <c r="R6" s="126"/>
      <c r="U6" s="117"/>
      <c r="V6" s="110"/>
    </row>
    <row r="7" spans="1:35" ht="17.25" customHeight="1">
      <c r="B7" s="116"/>
      <c r="J7" s="125"/>
      <c r="K7" s="125"/>
      <c r="L7" s="125"/>
      <c r="M7" s="125"/>
      <c r="N7" s="127"/>
      <c r="O7" s="128"/>
      <c r="P7" s="129"/>
      <c r="Q7" s="129"/>
      <c r="R7" s="130" t="s">
        <v>200</v>
      </c>
      <c r="S7" s="131"/>
      <c r="T7" s="131"/>
      <c r="U7" s="132"/>
      <c r="V7" s="110"/>
    </row>
    <row r="8" spans="1:35" ht="8.25" customHeight="1">
      <c r="B8" s="116"/>
      <c r="C8" s="133"/>
      <c r="M8" s="134"/>
      <c r="O8" s="135"/>
      <c r="P8" s="674"/>
      <c r="Q8" s="674"/>
      <c r="U8" s="117"/>
      <c r="V8" s="110"/>
      <c r="AC8" s="136">
        <f>V14</f>
        <v>0</v>
      </c>
      <c r="AD8" s="137">
        <f>X14</f>
        <v>0</v>
      </c>
    </row>
    <row r="9" spans="1:35" ht="24" customHeight="1">
      <c r="B9" s="116"/>
      <c r="C9" s="138" t="s">
        <v>201</v>
      </c>
      <c r="D9" s="139"/>
      <c r="E9" s="692" t="str">
        <f>[1]Data!C20</f>
        <v>Guntur</v>
      </c>
      <c r="F9" s="692"/>
      <c r="G9" s="692"/>
      <c r="H9" s="692"/>
      <c r="I9" s="692"/>
      <c r="J9" s="692"/>
      <c r="K9" s="692"/>
      <c r="L9" s="692"/>
      <c r="M9" s="692"/>
      <c r="O9" s="135" t="s">
        <v>202</v>
      </c>
      <c r="U9" s="117"/>
      <c r="V9" s="110"/>
      <c r="Z9" s="160">
        <f>Data!D25</f>
        <v>0</v>
      </c>
    </row>
    <row r="10" spans="1:35" ht="5.25" customHeight="1">
      <c r="B10" s="116"/>
      <c r="C10" s="133"/>
      <c r="D10" s="140"/>
      <c r="E10" s="140"/>
      <c r="F10" s="140"/>
      <c r="G10" s="122"/>
      <c r="H10" s="122"/>
      <c r="I10" s="122"/>
      <c r="J10" s="122"/>
      <c r="K10" s="122"/>
      <c r="L10" s="122"/>
      <c r="M10" s="122"/>
      <c r="O10" s="135"/>
      <c r="P10" s="122"/>
      <c r="Q10" s="122"/>
      <c r="U10" s="117"/>
      <c r="V10" s="110"/>
      <c r="Y10" s="113" t="str">
        <f>LEFT(Z9,4)</f>
        <v>0</v>
      </c>
    </row>
    <row r="11" spans="1:35" ht="25.5" customHeight="1">
      <c r="B11" s="116"/>
      <c r="C11" s="139" t="s">
        <v>203</v>
      </c>
      <c r="D11" s="139"/>
      <c r="E11" s="139"/>
      <c r="F11" s="139"/>
      <c r="G11" s="139"/>
      <c r="H11" s="139"/>
      <c r="I11" s="139"/>
      <c r="J11" s="685"/>
      <c r="K11" s="685"/>
      <c r="L11" s="685"/>
      <c r="M11" s="685"/>
      <c r="O11" s="135" t="s">
        <v>204</v>
      </c>
      <c r="P11" s="686"/>
      <c r="Q11" s="687"/>
      <c r="R11" s="687"/>
      <c r="S11" s="687"/>
      <c r="T11" s="688"/>
      <c r="U11" s="117"/>
      <c r="V11" s="110"/>
      <c r="Y11" s="113" t="str">
        <f>LEFT(Y10,1)</f>
        <v>0</v>
      </c>
      <c r="Z11" s="113" t="str">
        <f>RIGHT(LEFT(Y10,2),1)</f>
        <v>0</v>
      </c>
      <c r="AA11" s="113" t="str">
        <f>LEFT(RIGHT(Y10,2),1)</f>
        <v>0</v>
      </c>
      <c r="AB11" s="113" t="str">
        <f>RIGHT(RIGHT(Y10,2),1)</f>
        <v>0</v>
      </c>
      <c r="AE11" s="113" t="str">
        <f>LEFT(Z11,1)</f>
        <v>0</v>
      </c>
    </row>
    <row r="12" spans="1:35">
      <c r="B12" s="116"/>
      <c r="O12" s="141"/>
      <c r="P12" s="142"/>
      <c r="Q12" s="142"/>
      <c r="R12" s="142"/>
      <c r="S12" s="142"/>
      <c r="T12" s="142"/>
      <c r="U12" s="143"/>
      <c r="V12" s="110"/>
      <c r="Z12" s="113">
        <v>8011001060001000</v>
      </c>
    </row>
    <row r="13" spans="1:35" ht="6" customHeight="1">
      <c r="B13" s="116"/>
      <c r="J13" s="122"/>
      <c r="K13" s="122"/>
      <c r="L13" s="122"/>
      <c r="M13" s="122"/>
      <c r="U13" s="117"/>
      <c r="V13" s="110"/>
    </row>
    <row r="14" spans="1:35" ht="15" customHeight="1">
      <c r="B14" s="778" t="str">
        <f>"Under Rupees "&amp;Y117</f>
        <v>Under Rupees Sixty thousand One only</v>
      </c>
      <c r="C14" s="131"/>
      <c r="D14" s="131"/>
      <c r="E14" s="131"/>
      <c r="F14" s="131"/>
      <c r="G14" s="131"/>
      <c r="H14" s="131"/>
      <c r="I14" s="131"/>
      <c r="J14" s="131"/>
      <c r="K14" s="131"/>
      <c r="L14" s="131"/>
      <c r="M14" s="144"/>
      <c r="N14" s="145"/>
      <c r="O14" s="677" t="s">
        <v>205</v>
      </c>
      <c r="P14" s="677"/>
      <c r="Q14" s="131"/>
      <c r="R14" s="131"/>
      <c r="S14" s="131"/>
      <c r="T14" s="131"/>
      <c r="U14" s="132"/>
      <c r="V14" s="110"/>
      <c r="Z14" s="113" t="str">
        <f>LEFT(Z12,9)</f>
        <v>801100106</v>
      </c>
    </row>
    <row r="15" spans="1:35" ht="25.5" customHeight="1">
      <c r="B15" s="778"/>
      <c r="C15" s="678" t="s">
        <v>206</v>
      </c>
      <c r="D15" s="678"/>
      <c r="E15" s="678"/>
      <c r="I15" s="119" t="str">
        <f>Y58</f>
        <v>0</v>
      </c>
      <c r="J15" s="119" t="str">
        <f>Z58</f>
        <v>0</v>
      </c>
      <c r="K15" s="119" t="str">
        <f>AA58</f>
        <v>0</v>
      </c>
      <c r="L15" s="119" t="str">
        <f>AB58</f>
        <v>0</v>
      </c>
      <c r="M15" s="146"/>
      <c r="N15" s="679"/>
      <c r="O15" s="113" t="s">
        <v>207</v>
      </c>
      <c r="P15" s="119">
        <v>8</v>
      </c>
      <c r="Q15" s="119">
        <v>0</v>
      </c>
      <c r="R15" s="119">
        <v>1</v>
      </c>
      <c r="S15" s="119">
        <v>1</v>
      </c>
      <c r="T15" s="147" t="s">
        <v>208</v>
      </c>
      <c r="U15" s="117"/>
      <c r="V15" s="110"/>
    </row>
    <row r="16" spans="1:35" ht="4.5" customHeight="1">
      <c r="B16" s="778"/>
      <c r="F16" s="122"/>
      <c r="G16" s="122"/>
      <c r="H16" s="122"/>
      <c r="I16" s="122"/>
      <c r="J16" s="122"/>
      <c r="K16" s="122"/>
      <c r="L16" s="122"/>
      <c r="M16" s="148"/>
      <c r="N16" s="679"/>
      <c r="O16" s="140"/>
      <c r="P16" s="122"/>
      <c r="Q16" s="122"/>
      <c r="R16" s="122"/>
      <c r="S16" s="122"/>
      <c r="T16" s="122"/>
      <c r="U16" s="117"/>
      <c r="V16" s="111"/>
      <c r="W16" s="273"/>
      <c r="X16" s="122"/>
      <c r="Y16" s="113" t="str">
        <f>RIGHT(Z14,3)</f>
        <v>106</v>
      </c>
      <c r="Z16" s="113" t="str">
        <f>RIGHT(Z14,3)</f>
        <v>106</v>
      </c>
      <c r="AA16" s="113" t="str">
        <f>RIGHT(Z14,3)</f>
        <v>106</v>
      </c>
    </row>
    <row r="17" spans="2:29" ht="25.5" customHeight="1">
      <c r="B17" s="778"/>
      <c r="C17" s="113" t="s">
        <v>209</v>
      </c>
      <c r="F17" s="779">
        <f>Z9</f>
        <v>0</v>
      </c>
      <c r="G17" s="780"/>
      <c r="H17" s="780"/>
      <c r="I17" s="780"/>
      <c r="J17" s="780"/>
      <c r="K17" s="780"/>
      <c r="L17" s="780"/>
      <c r="M17" s="146"/>
      <c r="N17" s="679"/>
      <c r="O17" s="113" t="s">
        <v>210</v>
      </c>
      <c r="P17" s="119">
        <v>0</v>
      </c>
      <c r="Q17" s="119">
        <v>0</v>
      </c>
      <c r="R17" s="122"/>
      <c r="S17" s="122"/>
      <c r="T17" s="122"/>
      <c r="U17" s="117"/>
      <c r="V17" s="110"/>
    </row>
    <row r="18" spans="2:29" ht="4.5" customHeight="1">
      <c r="B18" s="778"/>
      <c r="C18" s="133"/>
      <c r="D18" s="140"/>
      <c r="E18" s="140"/>
      <c r="M18" s="150"/>
      <c r="N18" s="679"/>
      <c r="O18" s="140"/>
      <c r="P18" s="122"/>
      <c r="Q18" s="122"/>
      <c r="R18" s="122"/>
      <c r="S18" s="122"/>
      <c r="T18" s="122"/>
      <c r="U18" s="117"/>
      <c r="V18" s="111"/>
      <c r="W18" s="273"/>
      <c r="X18" s="122"/>
      <c r="Y18" s="113" t="str">
        <f>LEFT(Y16,1)</f>
        <v>1</v>
      </c>
      <c r="Z18" s="113" t="str">
        <f>LEFT(RIGHT(Z16,2),1)</f>
        <v>0</v>
      </c>
      <c r="AA18" s="113">
        <f>RIGHT(AA16,1)*1</f>
        <v>6</v>
      </c>
    </row>
    <row r="19" spans="2:29" ht="25.5" customHeight="1">
      <c r="B19" s="778"/>
      <c r="C19" s="113" t="s">
        <v>211</v>
      </c>
      <c r="F19" s="681" t="str">
        <f>Data!D28</f>
        <v>Conservator of Forests</v>
      </c>
      <c r="G19" s="681"/>
      <c r="H19" s="681"/>
      <c r="I19" s="681"/>
      <c r="J19" s="681"/>
      <c r="K19" s="681"/>
      <c r="L19" s="681"/>
      <c r="M19" s="150"/>
      <c r="N19" s="679"/>
      <c r="O19" s="113" t="s">
        <v>212</v>
      </c>
      <c r="P19" s="119">
        <v>1</v>
      </c>
      <c r="Q19" s="119">
        <v>0</v>
      </c>
      <c r="R19" s="119">
        <v>7</v>
      </c>
      <c r="S19" s="122"/>
      <c r="T19" s="151" t="s">
        <v>213</v>
      </c>
      <c r="U19" s="117"/>
      <c r="V19" s="152"/>
      <c r="W19" s="274"/>
      <c r="X19" s="154"/>
      <c r="AB19" s="113" t="s">
        <v>214</v>
      </c>
    </row>
    <row r="20" spans="2:29" ht="4.5" customHeight="1">
      <c r="B20" s="778"/>
      <c r="C20" s="133"/>
      <c r="D20" s="140"/>
      <c r="E20" s="140"/>
      <c r="M20" s="150"/>
      <c r="N20" s="679"/>
      <c r="O20" s="140"/>
      <c r="P20" s="122"/>
      <c r="Q20" s="122"/>
      <c r="R20" s="122"/>
      <c r="S20" s="122"/>
      <c r="T20" s="122"/>
      <c r="U20" s="117"/>
      <c r="V20" s="152"/>
      <c r="W20" s="274"/>
      <c r="X20" s="154"/>
      <c r="Z20" s="113" t="str">
        <f>LEFT(Z14,6)</f>
        <v>801100</v>
      </c>
    </row>
    <row r="21" spans="2:29" ht="27" customHeight="1">
      <c r="B21" s="778"/>
      <c r="C21" s="113" t="s">
        <v>215</v>
      </c>
      <c r="F21" s="781" t="str">
        <f>Data!D29&amp;", "&amp;Data!D30</f>
        <v>Rajahmundry Circle, Rajamahendravaram</v>
      </c>
      <c r="G21" s="781"/>
      <c r="H21" s="781"/>
      <c r="I21" s="781"/>
      <c r="J21" s="781"/>
      <c r="K21" s="781"/>
      <c r="L21" s="781"/>
      <c r="M21" s="146"/>
      <c r="N21" s="155"/>
      <c r="O21" s="140" t="s">
        <v>216</v>
      </c>
      <c r="P21" s="119">
        <v>0</v>
      </c>
      <c r="Q21" s="119">
        <v>0</v>
      </c>
      <c r="R21" s="122"/>
      <c r="S21" s="122"/>
      <c r="T21" s="122"/>
      <c r="U21" s="117"/>
      <c r="V21" s="110"/>
    </row>
    <row r="22" spans="2:29" ht="4.5" customHeight="1">
      <c r="B22" s="778"/>
      <c r="C22" s="133"/>
      <c r="D22" s="140"/>
      <c r="E22" s="140"/>
      <c r="M22" s="150"/>
      <c r="N22" s="155"/>
      <c r="P22" s="122"/>
      <c r="Q22" s="122"/>
      <c r="R22" s="122"/>
      <c r="S22" s="122"/>
      <c r="T22" s="122"/>
      <c r="U22" s="117"/>
      <c r="V22" s="111"/>
      <c r="W22" s="273"/>
      <c r="X22" s="122"/>
      <c r="Y22" s="113" t="str">
        <f>LEFT(RIGHT(Z20,2),1)</f>
        <v>0</v>
      </c>
      <c r="Z22" s="113" t="str">
        <f>RIGHT(RIGHT(Z20,2),1)</f>
        <v>0</v>
      </c>
    </row>
    <row r="23" spans="2:29" ht="25.5" customHeight="1">
      <c r="B23" s="778"/>
      <c r="C23" s="113" t="s">
        <v>217</v>
      </c>
      <c r="F23" s="683">
        <f>Data!D23</f>
        <v>0</v>
      </c>
      <c r="G23" s="683"/>
      <c r="H23" s="683"/>
      <c r="I23" s="683"/>
      <c r="J23" s="683"/>
      <c r="K23" s="683"/>
      <c r="L23" s="683"/>
      <c r="M23" s="156"/>
      <c r="N23" s="155"/>
      <c r="O23" s="140" t="s">
        <v>218</v>
      </c>
      <c r="P23" s="119">
        <v>0</v>
      </c>
      <c r="Q23" s="119">
        <v>1</v>
      </c>
      <c r="R23" s="122"/>
      <c r="S23" s="122"/>
      <c r="T23" s="122" t="s">
        <v>325</v>
      </c>
      <c r="U23" s="117"/>
      <c r="V23" s="157"/>
      <c r="W23" s="275"/>
      <c r="X23" s="159"/>
    </row>
    <row r="24" spans="2:29" ht="4.5" customHeight="1">
      <c r="B24" s="778"/>
      <c r="E24" s="160"/>
      <c r="F24" s="122"/>
      <c r="G24" s="122"/>
      <c r="H24" s="122"/>
      <c r="I24" s="122"/>
      <c r="J24" s="122"/>
      <c r="K24" s="122"/>
      <c r="L24" s="122"/>
      <c r="M24" s="148"/>
      <c r="N24" s="155"/>
      <c r="P24" s="122"/>
      <c r="Q24" s="122"/>
      <c r="R24" s="122"/>
      <c r="S24" s="122"/>
      <c r="T24" s="122"/>
      <c r="U24" s="117"/>
      <c r="V24" s="111"/>
      <c r="W24" s="273"/>
      <c r="X24" s="122"/>
    </row>
    <row r="25" spans="2:29" ht="25.5" customHeight="1">
      <c r="B25" s="778"/>
      <c r="C25" s="139" t="s">
        <v>219</v>
      </c>
      <c r="D25" s="139"/>
      <c r="E25" s="139"/>
      <c r="F25" s="682" t="str">
        <f>Data!E23</f>
        <v>Rajahmundry</v>
      </c>
      <c r="G25" s="682"/>
      <c r="H25" s="682"/>
      <c r="I25" s="682"/>
      <c r="J25" s="682"/>
      <c r="K25" s="682"/>
      <c r="L25" s="682"/>
      <c r="M25" s="146"/>
      <c r="N25" s="161"/>
      <c r="O25" s="140" t="s">
        <v>220</v>
      </c>
      <c r="P25" s="119">
        <v>0</v>
      </c>
      <c r="Q25" s="119">
        <v>0</v>
      </c>
      <c r="R25" s="119">
        <v>0</v>
      </c>
      <c r="S25" s="122"/>
      <c r="T25" s="122"/>
      <c r="U25" s="117"/>
      <c r="V25" s="110"/>
    </row>
    <row r="26" spans="2:29" ht="4.5" customHeight="1">
      <c r="B26" s="778"/>
      <c r="C26" s="133"/>
      <c r="E26" s="122"/>
      <c r="F26" s="122"/>
      <c r="G26" s="122"/>
      <c r="H26" s="122"/>
      <c r="I26" s="122"/>
      <c r="J26" s="122"/>
      <c r="K26" s="122"/>
      <c r="L26" s="122"/>
      <c r="M26" s="148"/>
      <c r="N26" s="161"/>
      <c r="P26" s="162"/>
      <c r="Q26" s="162"/>
      <c r="R26" s="162"/>
      <c r="S26" s="122"/>
      <c r="T26" s="122"/>
      <c r="U26" s="163"/>
      <c r="V26" s="111"/>
      <c r="W26" s="273"/>
      <c r="X26" s="122"/>
    </row>
    <row r="27" spans="2:29" ht="25.5" customHeight="1">
      <c r="B27" s="778"/>
      <c r="C27" s="133"/>
      <c r="E27" s="122"/>
      <c r="F27" s="122"/>
      <c r="G27" s="122"/>
      <c r="H27" s="122"/>
      <c r="I27" s="122"/>
      <c r="J27" s="122"/>
      <c r="K27" s="122"/>
      <c r="L27" s="122"/>
      <c r="M27" s="148"/>
      <c r="N27" s="161"/>
      <c r="O27" s="140" t="s">
        <v>221</v>
      </c>
      <c r="P27" s="119">
        <v>0</v>
      </c>
      <c r="Q27" s="119">
        <v>0</v>
      </c>
      <c r="R27" s="119">
        <v>1</v>
      </c>
      <c r="S27" s="164"/>
      <c r="T27" s="122" t="s">
        <v>112</v>
      </c>
      <c r="U27" s="163"/>
      <c r="V27" s="111"/>
      <c r="W27" s="273"/>
      <c r="X27" s="122"/>
    </row>
    <row r="28" spans="2:29" ht="4.5" customHeight="1">
      <c r="B28" s="778"/>
      <c r="C28" s="165"/>
      <c r="D28" s="142"/>
      <c r="E28" s="142"/>
      <c r="F28" s="142"/>
      <c r="G28" s="142"/>
      <c r="H28" s="142"/>
      <c r="I28" s="142"/>
      <c r="J28" s="142"/>
      <c r="K28" s="142"/>
      <c r="L28" s="142"/>
      <c r="M28" s="142"/>
      <c r="N28" s="166"/>
      <c r="O28" s="142"/>
      <c r="P28" s="142"/>
      <c r="Q28" s="142"/>
      <c r="R28" s="142"/>
      <c r="S28" s="142"/>
      <c r="T28" s="142"/>
      <c r="U28" s="143"/>
      <c r="V28" s="110"/>
    </row>
    <row r="29" spans="2:29" ht="4.5" customHeight="1">
      <c r="B29" s="778"/>
      <c r="C29" s="133"/>
      <c r="F29" s="142"/>
      <c r="M29" s="167"/>
      <c r="R29" s="142"/>
      <c r="U29" s="117"/>
      <c r="V29" s="110"/>
    </row>
    <row r="30" spans="2:29" ht="24.75" customHeight="1">
      <c r="B30" s="778"/>
      <c r="C30" s="113" t="s">
        <v>222</v>
      </c>
      <c r="E30" s="146"/>
      <c r="F30" s="166" t="s">
        <v>223</v>
      </c>
      <c r="G30" s="664" t="s">
        <v>224</v>
      </c>
      <c r="H30" s="665"/>
      <c r="I30" s="665"/>
      <c r="J30" s="665"/>
      <c r="K30" s="665"/>
      <c r="L30" s="666"/>
      <c r="M30" s="166" t="s">
        <v>225</v>
      </c>
      <c r="N30" s="164"/>
      <c r="O30" s="154" t="s">
        <v>226</v>
      </c>
      <c r="P30" s="119" t="str">
        <f>Y69</f>
        <v>2</v>
      </c>
      <c r="Q30" s="119" t="str">
        <f>Z69</f>
        <v>4</v>
      </c>
      <c r="R30" s="119" t="str">
        <f>AA69</f>
        <v>0</v>
      </c>
      <c r="S30" s="119" t="str">
        <f>AB69</f>
        <v>6</v>
      </c>
      <c r="U30" s="117"/>
      <c r="V30" s="110"/>
      <c r="Y30" s="667"/>
      <c r="Z30" s="667"/>
      <c r="AA30" s="668"/>
      <c r="AB30" s="166" t="s">
        <v>223</v>
      </c>
      <c r="AC30" s="135" t="s">
        <v>227</v>
      </c>
    </row>
    <row r="31" spans="2:29" ht="15" customHeight="1">
      <c r="B31" s="778"/>
      <c r="C31" s="133"/>
      <c r="U31" s="117"/>
      <c r="V31" s="110"/>
    </row>
    <row r="32" spans="2:29" ht="15" customHeight="1">
      <c r="B32" s="778"/>
      <c r="C32" s="168" t="s">
        <v>228</v>
      </c>
      <c r="D32" s="168"/>
      <c r="E32" s="169"/>
      <c r="G32" s="776">
        <f>cal!V4</f>
        <v>60000</v>
      </c>
      <c r="H32" s="776"/>
      <c r="I32" s="776"/>
      <c r="J32" s="777" t="str">
        <f>CONCATENATE("(In words"," ",$Y$89,")")</f>
        <v>(In words Sixty thousand Rupees only)</v>
      </c>
      <c r="K32" s="777"/>
      <c r="L32" s="777"/>
      <c r="M32" s="777"/>
      <c r="N32" s="777"/>
      <c r="O32" s="777"/>
      <c r="P32" s="777"/>
      <c r="Q32" s="777"/>
      <c r="R32" s="777"/>
      <c r="S32" s="777"/>
      <c r="T32" s="777"/>
      <c r="U32" s="170"/>
      <c r="V32" s="171"/>
      <c r="W32" s="276"/>
      <c r="X32" s="173"/>
    </row>
    <row r="33" spans="2:22" ht="23.25" customHeight="1">
      <c r="B33" s="778"/>
      <c r="C33" s="670"/>
      <c r="D33" s="670"/>
      <c r="E33" s="670"/>
      <c r="F33" s="670"/>
      <c r="G33" s="670"/>
      <c r="H33" s="670"/>
      <c r="I33" s="670"/>
      <c r="J33" s="670"/>
      <c r="K33" s="670"/>
      <c r="L33" s="670"/>
      <c r="M33" s="670"/>
      <c r="N33" s="670"/>
      <c r="O33" s="670"/>
      <c r="P33" s="670"/>
      <c r="Q33" s="670"/>
      <c r="R33" s="670"/>
      <c r="S33" s="670"/>
      <c r="T33" s="670"/>
      <c r="U33" s="117"/>
      <c r="V33" s="110"/>
    </row>
    <row r="34" spans="2:22" ht="6" customHeight="1">
      <c r="B34" s="778"/>
      <c r="C34" s="168" t="s">
        <v>50</v>
      </c>
      <c r="D34" s="139"/>
      <c r="E34" s="139"/>
      <c r="F34" s="139"/>
      <c r="G34" s="139"/>
      <c r="H34" s="139"/>
      <c r="I34" s="139"/>
      <c r="J34" s="139"/>
      <c r="K34" s="139"/>
      <c r="L34" s="139"/>
      <c r="M34" s="174"/>
      <c r="N34" s="175"/>
      <c r="U34" s="117"/>
      <c r="V34" s="110"/>
    </row>
    <row r="35" spans="2:22" ht="16.5" customHeight="1">
      <c r="B35" s="778"/>
      <c r="C35" s="176"/>
      <c r="D35" s="176"/>
      <c r="E35" s="176"/>
      <c r="F35" s="176"/>
      <c r="G35" s="176"/>
      <c r="H35" s="176"/>
      <c r="I35" s="176"/>
      <c r="J35" s="671" t="s">
        <v>229</v>
      </c>
      <c r="K35" s="671"/>
      <c r="L35" s="671"/>
      <c r="M35" s="671"/>
      <c r="O35" s="176"/>
      <c r="P35" s="113" t="s">
        <v>230</v>
      </c>
      <c r="Q35" s="177"/>
      <c r="U35" s="117"/>
      <c r="V35" s="110"/>
    </row>
    <row r="36" spans="2:22" ht="22.5" customHeight="1">
      <c r="B36" s="778"/>
      <c r="C36" s="139" t="s">
        <v>231</v>
      </c>
      <c r="D36" s="139"/>
      <c r="E36" s="139"/>
      <c r="F36" s="139"/>
      <c r="G36" s="139"/>
      <c r="H36" s="139"/>
      <c r="I36" s="139"/>
      <c r="J36" s="139"/>
      <c r="K36" s="139"/>
      <c r="L36" s="139"/>
      <c r="M36" s="178"/>
      <c r="N36" s="178"/>
      <c r="O36" s="178"/>
      <c r="P36" s="178"/>
      <c r="Q36" s="178"/>
      <c r="U36" s="117"/>
      <c r="V36" s="110"/>
    </row>
    <row r="37" spans="2:22" ht="22.5" customHeight="1">
      <c r="B37" s="116"/>
      <c r="D37" s="139"/>
      <c r="E37" s="139"/>
      <c r="F37" s="139"/>
      <c r="G37" s="139"/>
      <c r="H37" s="139"/>
      <c r="I37" s="139"/>
      <c r="J37" s="139"/>
      <c r="K37" s="139"/>
      <c r="L37" s="139"/>
      <c r="M37" s="178"/>
      <c r="N37" s="178"/>
      <c r="O37" s="178"/>
      <c r="P37" s="178"/>
      <c r="Q37" s="178"/>
      <c r="U37" s="117"/>
      <c r="V37" s="110"/>
    </row>
    <row r="38" spans="2:22" ht="36" customHeight="1">
      <c r="B38" s="116"/>
      <c r="C38" s="177"/>
      <c r="D38" s="139"/>
      <c r="E38" s="139"/>
      <c r="F38" s="139"/>
      <c r="G38" s="139"/>
      <c r="H38" s="139"/>
      <c r="I38" s="139"/>
      <c r="J38" s="139"/>
      <c r="K38" s="139"/>
      <c r="L38" s="139"/>
      <c r="M38" s="178"/>
      <c r="N38" s="178"/>
      <c r="O38" s="178"/>
      <c r="P38" s="178"/>
      <c r="Q38" s="179" t="s">
        <v>232</v>
      </c>
      <c r="U38" s="117"/>
      <c r="V38" s="110"/>
    </row>
    <row r="39" spans="2:22" ht="22.5" customHeight="1">
      <c r="B39" s="116"/>
      <c r="C39" s="672" t="s">
        <v>233</v>
      </c>
      <c r="D39" s="672"/>
      <c r="E39" s="672"/>
      <c r="F39" s="672"/>
      <c r="G39" s="672"/>
      <c r="H39" s="672"/>
      <c r="I39" s="672"/>
      <c r="J39" s="672"/>
      <c r="K39" s="672"/>
      <c r="L39" s="672"/>
      <c r="M39" s="672"/>
      <c r="N39" s="672"/>
      <c r="O39" s="672"/>
      <c r="P39" s="672"/>
      <c r="Q39" s="672"/>
      <c r="R39" s="672"/>
      <c r="S39" s="672"/>
      <c r="T39" s="672"/>
      <c r="U39" s="132"/>
      <c r="V39" s="110"/>
    </row>
    <row r="40" spans="2:22" ht="18.75" customHeight="1">
      <c r="B40" s="116"/>
      <c r="C40" s="667" t="s">
        <v>234</v>
      </c>
      <c r="D40" s="667"/>
      <c r="E40" s="667"/>
      <c r="F40" s="667"/>
      <c r="G40" s="667"/>
      <c r="H40" s="667"/>
      <c r="I40" s="667"/>
      <c r="J40" s="667"/>
      <c r="K40" s="667"/>
      <c r="L40" s="667"/>
      <c r="M40" s="667"/>
      <c r="N40" s="667"/>
      <c r="O40" s="667"/>
      <c r="P40" s="667"/>
      <c r="Q40" s="667"/>
      <c r="R40" s="667"/>
      <c r="S40" s="667"/>
      <c r="T40" s="667"/>
      <c r="U40" s="673"/>
      <c r="V40" s="110"/>
    </row>
    <row r="41" spans="2:22" ht="18.75" customHeight="1">
      <c r="B41" s="116"/>
      <c r="C41" s="674" t="s">
        <v>235</v>
      </c>
      <c r="D41" s="674"/>
      <c r="E41" s="674"/>
      <c r="F41" s="674"/>
      <c r="G41" s="674"/>
      <c r="H41" s="674"/>
      <c r="I41" s="674"/>
      <c r="J41" s="674"/>
      <c r="K41" s="674"/>
      <c r="L41" s="674"/>
      <c r="M41" s="674"/>
      <c r="N41" s="674"/>
      <c r="O41" s="674"/>
      <c r="P41" s="674"/>
      <c r="Q41" s="674"/>
      <c r="R41" s="674"/>
      <c r="S41" s="674"/>
      <c r="T41" s="674"/>
      <c r="U41" s="675"/>
      <c r="V41" s="110"/>
    </row>
    <row r="42" spans="2:22" ht="18.75" customHeight="1">
      <c r="B42" s="116"/>
      <c r="C42" s="667" t="s">
        <v>236</v>
      </c>
      <c r="D42" s="667"/>
      <c r="E42" s="667"/>
      <c r="F42" s="667"/>
      <c r="G42" s="667"/>
      <c r="H42" s="667"/>
      <c r="I42" s="667"/>
      <c r="J42" s="667"/>
      <c r="K42" s="667"/>
      <c r="L42" s="667"/>
      <c r="M42" s="667"/>
      <c r="N42" s="667"/>
      <c r="O42" s="667"/>
      <c r="P42" s="667"/>
      <c r="Q42" s="667"/>
      <c r="R42" s="667"/>
      <c r="S42" s="667"/>
      <c r="T42" s="667"/>
      <c r="U42" s="673"/>
      <c r="V42" s="110"/>
    </row>
    <row r="43" spans="2:22" ht="17.25" customHeight="1">
      <c r="B43" s="116"/>
      <c r="I43" s="122"/>
      <c r="U43" s="117"/>
      <c r="V43" s="110"/>
    </row>
    <row r="44" spans="2:22" ht="17.25" customHeight="1">
      <c r="B44" s="116"/>
      <c r="I44" s="122"/>
      <c r="U44" s="117"/>
      <c r="V44" s="110"/>
    </row>
    <row r="45" spans="2:22" ht="17.25" customHeight="1">
      <c r="B45" s="116"/>
      <c r="I45" s="122"/>
      <c r="U45" s="117"/>
      <c r="V45" s="110"/>
    </row>
    <row r="46" spans="2:22" ht="17.25" customHeight="1">
      <c r="B46" s="116"/>
      <c r="O46" s="662" t="s">
        <v>237</v>
      </c>
      <c r="P46" s="662"/>
      <c r="Q46" s="662"/>
      <c r="R46" s="662"/>
      <c r="S46" s="662"/>
      <c r="T46" s="662"/>
      <c r="U46" s="117"/>
      <c r="V46" s="110"/>
    </row>
    <row r="47" spans="2:22" ht="21.75" customHeight="1">
      <c r="B47" s="116"/>
      <c r="E47" s="151"/>
      <c r="U47" s="117"/>
      <c r="V47" s="110"/>
    </row>
    <row r="48" spans="2:22">
      <c r="B48" s="116"/>
      <c r="U48" s="117"/>
      <c r="V48" s="110"/>
    </row>
    <row r="49" spans="2:29" ht="13.5" thickBot="1">
      <c r="B49" s="180"/>
      <c r="C49" s="181"/>
      <c r="D49" s="181"/>
      <c r="E49" s="181"/>
      <c r="F49" s="181"/>
      <c r="G49" s="181"/>
      <c r="H49" s="181"/>
      <c r="I49" s="181"/>
      <c r="J49" s="181"/>
      <c r="K49" s="181"/>
      <c r="L49" s="181"/>
      <c r="M49" s="181"/>
      <c r="N49" s="182"/>
      <c r="O49" s="181"/>
      <c r="P49" s="181"/>
      <c r="Q49" s="181"/>
      <c r="R49" s="181"/>
      <c r="S49" s="181"/>
      <c r="T49" s="181"/>
      <c r="U49" s="183"/>
      <c r="V49" s="110"/>
    </row>
    <row r="50" spans="2:29" s="110" customFormat="1" ht="21.75" customHeight="1">
      <c r="N50" s="111"/>
      <c r="W50" s="272"/>
    </row>
    <row r="51" spans="2:29" hidden="1"/>
    <row r="52" spans="2:29" hidden="1"/>
    <row r="53" spans="2:29" hidden="1"/>
    <row r="54" spans="2:29" hidden="1"/>
    <row r="55" spans="2:29" hidden="1"/>
    <row r="56" spans="2:29" hidden="1">
      <c r="Z56" s="160">
        <f>Z9</f>
        <v>0</v>
      </c>
    </row>
    <row r="57" spans="2:29" hidden="1">
      <c r="Y57" s="113" t="str">
        <f>LEFT(Z56,4)</f>
        <v>0</v>
      </c>
    </row>
    <row r="58" spans="2:29" hidden="1">
      <c r="Y58" s="113" t="str">
        <f>LEFT(Y57,1)</f>
        <v>0</v>
      </c>
      <c r="Z58" s="113" t="str">
        <f>RIGHT(LEFT(Y57,2),1)</f>
        <v>0</v>
      </c>
      <c r="AA58" s="113" t="str">
        <f>LEFT(RIGHT(Y57,2),1)</f>
        <v>0</v>
      </c>
      <c r="AB58" s="113" t="str">
        <f>RIGHT(RIGHT(Y57,2),1)</f>
        <v>0</v>
      </c>
      <c r="AC58" s="113" t="str">
        <f>RIGHT(RIGHT(Z57,2),1)</f>
        <v/>
      </c>
    </row>
    <row r="59" spans="2:29" hidden="1">
      <c r="Z59" s="113">
        <v>2406010010003010</v>
      </c>
    </row>
    <row r="60" spans="2:29" hidden="1"/>
    <row r="61" spans="2:29" hidden="1">
      <c r="Z61" s="113" t="str">
        <f>LEFT(Z59,6)</f>
        <v>240601</v>
      </c>
    </row>
    <row r="62" spans="2:29" hidden="1"/>
    <row r="63" spans="2:29" hidden="1">
      <c r="Y63" s="113" t="str">
        <f>LEFT(Z61,4)</f>
        <v>2406</v>
      </c>
      <c r="Z63" s="113" t="str">
        <f>LEFT(Z61,3)</f>
        <v>240</v>
      </c>
      <c r="AA63" s="113" t="str">
        <f>RIGHT(Z61,3)</f>
        <v>601</v>
      </c>
    </row>
    <row r="64" spans="2:29" hidden="1"/>
    <row r="65" spans="25:61" hidden="1">
      <c r="Y65" s="113" t="str">
        <f>LEFT(Y63,1)</f>
        <v>2</v>
      </c>
      <c r="Z65" s="113" t="str">
        <f>LEFT(RIGHT(Z63,2),1)</f>
        <v>4</v>
      </c>
      <c r="AA65" s="113">
        <f>RIGHT(AA63,1)*1</f>
        <v>1</v>
      </c>
    </row>
    <row r="66" spans="25:61" hidden="1">
      <c r="AB66" s="113" t="s">
        <v>214</v>
      </c>
      <c r="AC66" s="113" t="s">
        <v>214</v>
      </c>
    </row>
    <row r="67" spans="25:61" hidden="1">
      <c r="Z67" s="113" t="str">
        <f>LEFT(Z61,4)</f>
        <v>2406</v>
      </c>
    </row>
    <row r="68" spans="25:61" hidden="1"/>
    <row r="69" spans="25:61" hidden="1">
      <c r="Y69" s="113" t="str">
        <f>LEFT(RIGHT(Z67,4),1)</f>
        <v>2</v>
      </c>
      <c r="Z69" s="113" t="str">
        <f>LEFT(RIGHT(Z67,3),1)</f>
        <v>4</v>
      </c>
      <c r="AA69" s="113" t="str">
        <f>LEFT(RIGHT(Z67,2),1)</f>
        <v>0</v>
      </c>
      <c r="AB69" s="113" t="str">
        <f>RIGHT(RIGHT(Z67,2),1)</f>
        <v>6</v>
      </c>
    </row>
    <row r="70" spans="25:61" hidden="1"/>
    <row r="71" spans="25:61" hidden="1"/>
    <row r="72" spans="25:61" hidden="1"/>
    <row r="73" spans="25:61" hidden="1"/>
    <row r="74" spans="25:61" hidden="1"/>
    <row r="75" spans="25:61" hidden="1"/>
    <row r="76" spans="25:61" hidden="1"/>
    <row r="77" spans="25:61" hidden="1">
      <c r="Y77" s="66">
        <f>G32</f>
        <v>60000</v>
      </c>
      <c r="Z77" s="67">
        <f>(Y77-Y80)/1000</f>
        <v>60</v>
      </c>
      <c r="AA77" s="67"/>
      <c r="AB77" s="67"/>
      <c r="AC77" s="67"/>
      <c r="AD77" s="67"/>
      <c r="AE77" s="67"/>
      <c r="AF77" s="67"/>
      <c r="AG77" s="67"/>
      <c r="AH77" s="67"/>
      <c r="AI77" s="67"/>
      <c r="AJ77" s="67"/>
      <c r="AK77" s="67"/>
      <c r="AL77" s="67">
        <v>1</v>
      </c>
      <c r="AM77" s="67" t="s">
        <v>125</v>
      </c>
      <c r="AN77" s="67"/>
      <c r="AO77" s="139"/>
      <c r="AP77" s="67"/>
      <c r="AQ77" s="67"/>
      <c r="AR77" s="67"/>
      <c r="AS77" s="67"/>
      <c r="AT77" s="67"/>
      <c r="AU77" s="67"/>
      <c r="AV77" s="67"/>
      <c r="AW77" s="67"/>
      <c r="AX77" s="67"/>
      <c r="AY77" s="67"/>
      <c r="AZ77" s="67"/>
      <c r="BA77" s="67"/>
      <c r="BB77" s="67"/>
      <c r="BC77" s="67"/>
      <c r="BD77" s="67"/>
      <c r="BE77" s="67"/>
      <c r="BF77" s="67"/>
      <c r="BG77" s="67"/>
      <c r="BH77" s="67"/>
      <c r="BI77" s="67"/>
    </row>
    <row r="78" spans="25:61" hidden="1">
      <c r="Y78" s="67">
        <f>(Z77-Y79)/100</f>
        <v>0</v>
      </c>
      <c r="Z78" s="67">
        <f>Y78</f>
        <v>0</v>
      </c>
      <c r="AA78" s="67">
        <f>RIGHT(Z78,2)*1</f>
        <v>0</v>
      </c>
      <c r="AB78" s="67">
        <f>(Z78-AA78)/100</f>
        <v>0</v>
      </c>
      <c r="AC78" s="67">
        <f>(AA78-RIGHT(AA78,1)*1)/10</f>
        <v>0</v>
      </c>
      <c r="AD78" s="67">
        <f>RIGHT(Z78,1)*1</f>
        <v>0</v>
      </c>
      <c r="AE78" s="67" t="str">
        <f>IF(AC78=AL78,AN78,IF(AC78=AL79,AN79,IF(AC78=AL80,AN80,IF(AC78=AL81,AN81,IF(AC78=AL82,AN82,IF(AC78=AL83,AN83,IF(AC78=AL84,AN84,IF(AC78=AL85,AN85," "))))))))</f>
        <v xml:space="preserve"> </v>
      </c>
      <c r="AF78" s="67" t="str">
        <f>IF(AC78=1," ",IF(AD78=AL77,AM77,IF(AD78=AL78,AM78,IF(AD78=AL79,AM79,IF(AD78=AL80,AM80,IF(AD78=AL81,AM81,IF(AD78=AL82,AM82," ")))))))</f>
        <v xml:space="preserve"> </v>
      </c>
      <c r="AG78" s="67" t="str">
        <f>IF(AC78=1," ",IF(AD78=AL83,AM83,IF(AD78=AL84,AM84,IF(AD78=AL85,AM85," "))))</f>
        <v xml:space="preserve"> </v>
      </c>
      <c r="AH78" s="67" t="str">
        <f>IF(AC78=0," ",IF(AC78&gt;1," ",IF(AD78=AL78,AM88,IF(AD78=AL79,AM89,IF(AD78=AL80,AM90,IF(AD78=AL81,AM91,IF(AD78=AL82,AM92,IF(AD78=AL83,AM93," "))))))))</f>
        <v xml:space="preserve"> </v>
      </c>
      <c r="AI78" s="67" t="str">
        <f>IF(AC78=0," ",IF(AC78&gt;1," ",IF(AD78=AL84,AM94,IF(AD78=AL85,AM95,IF(AD78=AL77,AM87,IF(AD78=0,AM86," "))))))</f>
        <v xml:space="preserve"> </v>
      </c>
      <c r="AJ78" s="67" t="str">
        <f>IF(AC78=0," ","lakh")</f>
        <v xml:space="preserve"> </v>
      </c>
      <c r="AK78" s="67" t="str">
        <f>IF(AD78=0," ",IF(AC78&gt;0," ","lakh"))</f>
        <v xml:space="preserve"> </v>
      </c>
      <c r="AL78" s="67">
        <v>2</v>
      </c>
      <c r="AM78" s="67" t="s">
        <v>126</v>
      </c>
      <c r="AN78" s="67" t="s">
        <v>127</v>
      </c>
      <c r="AO78" s="139"/>
      <c r="AP78" s="67"/>
      <c r="AQ78" s="67"/>
      <c r="AR78" s="67"/>
      <c r="AS78" s="67"/>
      <c r="AT78" s="67"/>
      <c r="AU78" s="67"/>
      <c r="AV78" s="67"/>
      <c r="AW78" s="67"/>
      <c r="AX78" s="67"/>
      <c r="AY78" s="67"/>
      <c r="AZ78" s="67"/>
      <c r="BA78" s="67"/>
      <c r="BB78" s="67"/>
      <c r="BC78" s="67"/>
      <c r="BD78" s="67"/>
      <c r="BE78" s="67"/>
      <c r="BF78" s="67"/>
      <c r="BG78" s="67"/>
      <c r="BH78" s="67"/>
      <c r="BI78" s="67"/>
    </row>
    <row r="79" spans="25:61" hidden="1">
      <c r="Y79" s="67">
        <f>RIGHT(Z77,2)*1</f>
        <v>60</v>
      </c>
      <c r="Z79" s="67">
        <f>Y79</f>
        <v>60</v>
      </c>
      <c r="AA79" s="67">
        <f>RIGHT(Z79,2)*1</f>
        <v>60</v>
      </c>
      <c r="AB79" s="67">
        <f>(Z79-AA79)/100</f>
        <v>0</v>
      </c>
      <c r="AC79" s="67">
        <f>(AA79-RIGHT(AA79,1)*1)/10</f>
        <v>6</v>
      </c>
      <c r="AD79" s="67">
        <f>RIGHT(Z79,1)*1</f>
        <v>0</v>
      </c>
      <c r="AE79" s="67" t="str">
        <f>IF(AC79=AL78,AN78,IF(AC79=AL79,AN79,IF(AC79=AL80,AN80,IF(AC79=AL81,AN81,IF(AC79=AL82,AN82,IF(AC79=AL83,AN83,IF(AC79=AL84,AN84,IF(AC79=AL85,AN85," "))))))))</f>
        <v xml:space="preserve">Sixty </v>
      </c>
      <c r="AF79" s="67" t="str">
        <f>IF(AC79=1," ",IF(AD79=AL77,AM77,IF(AD79=AL78,AM78,IF(AD79=AL79,AM79,IF(AD79=AL80,AM80,IF(AD79=AL81,AM81,IF(AD79=AL82,AM82," ")))))))</f>
        <v xml:space="preserve"> </v>
      </c>
      <c r="AG79" s="67" t="str">
        <f>IF(AC79=1," ",IF(AD79=AL83,AM83,IF(AD79=AL84,AM84,IF(AD79=AL85,AM85," "))))</f>
        <v xml:space="preserve"> </v>
      </c>
      <c r="AH79" s="67" t="str">
        <f>IF(AC79=0," ",IF(AC79&gt;1," ",IF(AD79=AL78,AM88,IF(AD79=AL79,AM89,IF(AD79=AL80,AM90,IF(AD79=AL81,AM91,IF(AD79=AL82,AM92,IF(AD79=AL83,AM93," "))))))))</f>
        <v xml:space="preserve"> </v>
      </c>
      <c r="AI79" s="67" t="str">
        <f>IF(AC79=0," ",IF(AC79&gt;1," ",IF(AD79=AL84,AM94,IF(AD79=AL85,AM95,IF(AD79=AL77,AM87,IF(AD79=0,AM86," "))))))</f>
        <v xml:space="preserve"> </v>
      </c>
      <c r="AJ79" s="67" t="str">
        <f>IF(AC79=0," ","thousand")</f>
        <v>thousand</v>
      </c>
      <c r="AK79" s="67" t="str">
        <f>IF(AD79=0," ",IF(AC79&gt;0," ","thousand"))</f>
        <v xml:space="preserve"> </v>
      </c>
      <c r="AL79" s="67">
        <v>3</v>
      </c>
      <c r="AM79" s="67" t="s">
        <v>128</v>
      </c>
      <c r="AN79" s="67" t="s">
        <v>129</v>
      </c>
      <c r="AO79" s="139"/>
      <c r="AP79" s="67"/>
      <c r="AQ79" s="67"/>
      <c r="AR79" s="67"/>
      <c r="AS79" s="67"/>
      <c r="AT79" s="67"/>
      <c r="AU79" s="67"/>
      <c r="AV79" s="67"/>
      <c r="AW79" s="67"/>
      <c r="AX79" s="67"/>
      <c r="AY79" s="67"/>
      <c r="AZ79" s="67"/>
      <c r="BA79" s="67"/>
      <c r="BB79" s="67"/>
      <c r="BC79" s="67"/>
      <c r="BD79" s="67"/>
      <c r="BE79" s="67"/>
      <c r="BF79" s="67"/>
      <c r="BG79" s="67"/>
      <c r="BH79" s="67"/>
      <c r="BI79" s="67"/>
    </row>
    <row r="80" spans="25:61" hidden="1">
      <c r="Y80" s="67">
        <f>RIGHT(Y77,3)*1</f>
        <v>0</v>
      </c>
      <c r="Z80" s="67">
        <f>Y80</f>
        <v>0</v>
      </c>
      <c r="AA80" s="67">
        <f>ROUND((Z80-AB81)/100,0)</f>
        <v>0</v>
      </c>
      <c r="AB80" s="67"/>
      <c r="AC80" s="67"/>
      <c r="AD80" s="67"/>
      <c r="AE80" s="67"/>
      <c r="AF80" s="67" t="str">
        <f>IF(AA80=0," ",IF(AA80=AL77,AM77,IF(AA80=AL78,AM78,IF(AA80=AL79,AM79,IF(AA80=AL80,AM80,IF(AA80=AL81,AM81,IF(AA80=AL82,AM82," ")))))))</f>
        <v xml:space="preserve"> </v>
      </c>
      <c r="AG80" s="67" t="str">
        <f>IF(AA80=0," ",IF(AA80=AL83,AM83,IF(AA80=AL84,AM84,IF(AA80=AL85,AM85," "))))</f>
        <v xml:space="preserve"> </v>
      </c>
      <c r="AH80" s="67"/>
      <c r="AI80" s="67"/>
      <c r="AJ80" s="67" t="str">
        <f>IF(AA80=0," ","hundred")</f>
        <v xml:space="preserve"> </v>
      </c>
      <c r="AK80" s="67"/>
      <c r="AL80" s="67">
        <v>4</v>
      </c>
      <c r="AM80" s="67" t="s">
        <v>130</v>
      </c>
      <c r="AN80" s="67" t="s">
        <v>131</v>
      </c>
      <c r="AO80" s="139"/>
      <c r="AP80" s="67"/>
      <c r="AQ80" s="67"/>
      <c r="AR80" s="67"/>
      <c r="AS80" s="67"/>
      <c r="AT80" s="67"/>
      <c r="AU80" s="67"/>
      <c r="AV80" s="67"/>
      <c r="AW80" s="67"/>
      <c r="AX80" s="67"/>
      <c r="AY80" s="67"/>
      <c r="AZ80" s="67"/>
      <c r="BA80" s="67"/>
      <c r="BB80" s="67"/>
      <c r="BC80" s="67"/>
      <c r="BD80" s="67"/>
      <c r="BE80" s="67"/>
      <c r="BF80" s="67"/>
      <c r="BG80" s="67"/>
      <c r="BH80" s="67"/>
      <c r="BI80" s="67"/>
    </row>
    <row r="81" spans="18:61" hidden="1">
      <c r="R81" s="139"/>
      <c r="S81" s="139"/>
      <c r="T81" s="139"/>
      <c r="U81" s="139"/>
      <c r="Y81" s="67"/>
      <c r="Z81" s="67"/>
      <c r="AA81" s="67"/>
      <c r="AB81" s="67">
        <f>RIGHT(Z80,2)*1</f>
        <v>0</v>
      </c>
      <c r="AC81" s="67">
        <f>(AB81-RIGHT(AB81,1)*1)/10</f>
        <v>0</v>
      </c>
      <c r="AD81" s="67">
        <f>RIGHT(Z80,1)*1</f>
        <v>0</v>
      </c>
      <c r="AE81" s="67" t="str">
        <f>IF(AC81=AL78,AN78,IF(AC81=AL79,AN79,IF(AC81=AL80,AN80,IF(AC81=AL81,AN81,IF(AC81=AL82,AN82,IF(AC81=AL83,AN83,IF(AC81=AL84,AN84,IF(AC81=AL85,AN85," "))))))))</f>
        <v xml:space="preserve"> </v>
      </c>
      <c r="AF81" s="67" t="str">
        <f>IF(AC81=1," ",IF(AD81=AL77,AM77,IF(AD81=AL78,AM78,IF(AD81=AL79,AM79,IF(AD81=AL80,AM80,IF(AD81=AL81,AM81,IF(AD81=AL82,AM82," ")))))))</f>
        <v xml:space="preserve"> </v>
      </c>
      <c r="AG81" s="67" t="str">
        <f>IF(AC81=1," ",IF(AD81=AL83,AM83,IF(AD81=AL84,AM84,IF(AD81=AL85,AM85," "))))</f>
        <v xml:space="preserve"> </v>
      </c>
      <c r="AH81" s="67" t="str">
        <f>IF(AC81=0," ",IF(AC81&gt;1," ",IF(AD81=AL78,AM88,IF(AD81=AL79,AM89,IF(AD81=AL80,AM90,IF(AD81=AL81,AM91,IF(AD81=AL82,AM92,IF(AD81=AL83,AM93," "))))))))</f>
        <v xml:space="preserve"> </v>
      </c>
      <c r="AI81" s="67" t="str">
        <f>IF(AC81=0," ",IF(AC81&gt;1," ",IF(AD81=AL84,AM94,IF(AD81=AL85,AM95,IF(AD81=AL77,AM87,IF(AD81=0,AM86," "))))))</f>
        <v xml:space="preserve"> </v>
      </c>
      <c r="AJ81" s="67"/>
      <c r="AK81" s="67"/>
      <c r="AL81" s="67">
        <v>5</v>
      </c>
      <c r="AM81" s="67" t="s">
        <v>132</v>
      </c>
      <c r="AN81" s="67" t="s">
        <v>133</v>
      </c>
      <c r="AO81" s="139"/>
      <c r="AP81" s="67"/>
      <c r="AQ81" s="67"/>
      <c r="AR81" s="67"/>
      <c r="AS81" s="67"/>
      <c r="AT81" s="67"/>
      <c r="AU81" s="67"/>
      <c r="AV81" s="67"/>
      <c r="AW81" s="67"/>
      <c r="AX81" s="67"/>
      <c r="AY81" s="67"/>
      <c r="AZ81" s="67"/>
      <c r="BA81" s="67"/>
      <c r="BB81" s="67"/>
      <c r="BC81" s="67"/>
      <c r="BD81" s="67"/>
      <c r="BE81" s="67"/>
      <c r="BF81" s="67"/>
      <c r="BG81" s="67"/>
      <c r="BH81" s="67"/>
      <c r="BI81" s="67"/>
    </row>
    <row r="82" spans="18:61" hidden="1">
      <c r="R82" s="139"/>
      <c r="S82" s="139"/>
      <c r="T82" s="139"/>
      <c r="U82" s="139"/>
      <c r="Y82" s="67"/>
      <c r="Z82" s="67"/>
      <c r="AA82" s="67"/>
      <c r="AB82" s="67"/>
      <c r="AC82" s="67">
        <f>AC81</f>
        <v>0</v>
      </c>
      <c r="AD82" s="67">
        <f>AD81</f>
        <v>0</v>
      </c>
      <c r="AE82" s="67"/>
      <c r="AF82" s="67"/>
      <c r="AG82" s="67"/>
      <c r="AH82" s="67"/>
      <c r="AI82" s="67"/>
      <c r="AJ82" s="67"/>
      <c r="AK82" s="67"/>
      <c r="AL82" s="67">
        <v>6</v>
      </c>
      <c r="AM82" s="67" t="s">
        <v>134</v>
      </c>
      <c r="AN82" s="67" t="s">
        <v>135</v>
      </c>
      <c r="AO82" s="139"/>
      <c r="AP82" s="67"/>
      <c r="AQ82" s="67"/>
      <c r="AR82" s="67"/>
      <c r="AS82" s="67"/>
      <c r="AT82" s="67"/>
      <c r="AU82" s="67"/>
      <c r="AV82" s="67"/>
      <c r="AW82" s="67"/>
      <c r="AX82" s="67"/>
      <c r="AY82" s="67"/>
      <c r="AZ82" s="67"/>
      <c r="BA82" s="67"/>
      <c r="BB82" s="67"/>
      <c r="BC82" s="67"/>
      <c r="BD82" s="67"/>
      <c r="BE82" s="67"/>
      <c r="BF82" s="67"/>
      <c r="BG82" s="67"/>
      <c r="BH82" s="67"/>
      <c r="BI82" s="67"/>
    </row>
    <row r="83" spans="18:61" hidden="1">
      <c r="R83" s="139"/>
      <c r="S83" s="139"/>
      <c r="T83" s="139"/>
      <c r="U83" s="139"/>
      <c r="Y83" s="67"/>
      <c r="Z83" s="67"/>
      <c r="AA83" s="67"/>
      <c r="AB83" s="67"/>
      <c r="AC83" s="67"/>
      <c r="AD83" s="67"/>
      <c r="AE83" s="67"/>
      <c r="AF83" s="67"/>
      <c r="AG83" s="67"/>
      <c r="AH83" s="67"/>
      <c r="AI83" s="67"/>
      <c r="AJ83" s="67"/>
      <c r="AK83" s="67"/>
      <c r="AL83" s="67">
        <v>7</v>
      </c>
      <c r="AM83" s="67" t="s">
        <v>136</v>
      </c>
      <c r="AN83" s="67" t="s">
        <v>137</v>
      </c>
      <c r="AO83" s="139"/>
      <c r="AP83" s="67"/>
      <c r="AQ83" s="67"/>
      <c r="AR83" s="67"/>
      <c r="AS83" s="67"/>
      <c r="AT83" s="67"/>
      <c r="AU83" s="67"/>
      <c r="AV83" s="67"/>
      <c r="AW83" s="67"/>
      <c r="AX83" s="67"/>
      <c r="AY83" s="67"/>
      <c r="AZ83" s="67"/>
      <c r="BA83" s="67"/>
      <c r="BB83" s="67"/>
      <c r="BC83" s="67"/>
      <c r="BD83" s="67"/>
      <c r="BE83" s="67"/>
      <c r="BF83" s="67"/>
      <c r="BG83" s="67"/>
      <c r="BH83" s="67"/>
      <c r="BI83" s="67"/>
    </row>
    <row r="84" spans="18:61" hidden="1">
      <c r="R84" s="139"/>
      <c r="S84" s="139"/>
      <c r="T84" s="139"/>
      <c r="U84" s="139"/>
      <c r="Y84" s="67"/>
      <c r="Z84" s="67"/>
      <c r="AA84" s="67"/>
      <c r="AB84" s="67"/>
      <c r="AC84" s="67"/>
      <c r="AD84" s="67"/>
      <c r="AE84" s="67"/>
      <c r="AF84" s="67"/>
      <c r="AG84" s="67"/>
      <c r="AH84" s="67"/>
      <c r="AI84" s="67"/>
      <c r="AJ84" s="67"/>
      <c r="AK84" s="67"/>
      <c r="AL84" s="67">
        <v>8</v>
      </c>
      <c r="AM84" s="67" t="s">
        <v>138</v>
      </c>
      <c r="AN84" s="67" t="s">
        <v>139</v>
      </c>
      <c r="AO84" s="139"/>
      <c r="AP84" s="67"/>
      <c r="AQ84" s="67"/>
      <c r="AR84" s="67"/>
      <c r="AS84" s="67"/>
      <c r="AT84" s="67"/>
      <c r="AU84" s="67"/>
      <c r="AV84" s="67"/>
      <c r="AW84" s="67"/>
      <c r="AX84" s="67"/>
      <c r="AY84" s="67"/>
      <c r="AZ84" s="67"/>
      <c r="BA84" s="67"/>
      <c r="BB84" s="67"/>
      <c r="BC84" s="67"/>
      <c r="BD84" s="67"/>
      <c r="BE84" s="67"/>
      <c r="BF84" s="67"/>
      <c r="BG84" s="67"/>
      <c r="BH84" s="67"/>
      <c r="BI84" s="67"/>
    </row>
    <row r="85" spans="18:61" hidden="1">
      <c r="R85" s="139"/>
      <c r="S85" s="139"/>
      <c r="T85" s="139"/>
      <c r="U85" s="139"/>
      <c r="Y85" s="67" t="str">
        <f>TRIM(AE78&amp;" "&amp;AF78&amp;" "&amp;AG78&amp;" "&amp;AH78&amp;" "&amp;AI78&amp;" "&amp;AJ78&amp;" "&amp;AK78)</f>
        <v/>
      </c>
      <c r="Z85" s="67"/>
      <c r="AA85" s="67"/>
      <c r="AB85" s="67"/>
      <c r="AC85" s="67"/>
      <c r="AD85" s="67"/>
      <c r="AE85" s="67"/>
      <c r="AF85" s="67"/>
      <c r="AG85" s="67"/>
      <c r="AH85" s="67"/>
      <c r="AI85" s="67"/>
      <c r="AJ85" s="67"/>
      <c r="AK85" s="67"/>
      <c r="AL85" s="67">
        <v>9</v>
      </c>
      <c r="AM85" s="67" t="s">
        <v>140</v>
      </c>
      <c r="AN85" s="67" t="s">
        <v>141</v>
      </c>
      <c r="AO85" s="139"/>
      <c r="AP85" s="67"/>
      <c r="AQ85" s="67"/>
      <c r="AR85" s="67"/>
      <c r="AS85" s="67"/>
      <c r="AT85" s="67"/>
      <c r="AU85" s="67"/>
      <c r="AV85" s="67"/>
      <c r="AW85" s="67"/>
      <c r="AX85" s="67"/>
      <c r="AY85" s="67"/>
      <c r="AZ85" s="67"/>
      <c r="BA85" s="67"/>
      <c r="BB85" s="67"/>
      <c r="BC85" s="67"/>
      <c r="BD85" s="67"/>
      <c r="BE85" s="67"/>
      <c r="BF85" s="67"/>
      <c r="BG85" s="67"/>
      <c r="BH85" s="67"/>
      <c r="BI85" s="67"/>
    </row>
    <row r="86" spans="18:61" hidden="1">
      <c r="R86" s="139"/>
      <c r="S86" s="139"/>
      <c r="T86" s="139"/>
      <c r="U86" s="139"/>
      <c r="Y86" s="67" t="str">
        <f>TRIM(AE79&amp;" "&amp;AF79&amp;" "&amp;AG79&amp;" "&amp;AH79&amp;" "&amp;AI79&amp;" "&amp;AJ79&amp;" "&amp;AK79)</f>
        <v>Sixty thousand</v>
      </c>
      <c r="Z86" s="67"/>
      <c r="AA86" s="67"/>
      <c r="AB86" s="67"/>
      <c r="AC86" s="67"/>
      <c r="AD86" s="67"/>
      <c r="AE86" s="67"/>
      <c r="AF86" s="67"/>
      <c r="AG86" s="67"/>
      <c r="AH86" s="67"/>
      <c r="AI86" s="67"/>
      <c r="AJ86" s="67"/>
      <c r="AK86" s="67"/>
      <c r="AL86" s="67">
        <v>10</v>
      </c>
      <c r="AM86" s="67" t="s">
        <v>142</v>
      </c>
      <c r="AN86" s="67"/>
      <c r="AO86" s="139"/>
      <c r="AP86" s="67"/>
      <c r="AQ86" s="67"/>
      <c r="AR86" s="67"/>
      <c r="AS86" s="67"/>
      <c r="AT86" s="67"/>
      <c r="AU86" s="67"/>
      <c r="AV86" s="67"/>
      <c r="AW86" s="67"/>
      <c r="AX86" s="67"/>
      <c r="AY86" s="67"/>
      <c r="AZ86" s="67"/>
      <c r="BA86" s="67"/>
      <c r="BB86" s="67"/>
      <c r="BC86" s="67"/>
      <c r="BD86" s="67"/>
      <c r="BE86" s="67"/>
      <c r="BF86" s="67"/>
      <c r="BG86" s="67"/>
      <c r="BH86" s="67"/>
      <c r="BI86" s="67"/>
    </row>
    <row r="87" spans="18:61" hidden="1">
      <c r="R87" s="139"/>
      <c r="S87" s="139"/>
      <c r="T87" s="139"/>
      <c r="U87" s="139"/>
      <c r="Y87" s="67" t="str">
        <f>TRIM(AE80&amp;" "&amp;AF80&amp;" "&amp;AG80&amp;" "&amp;AH80&amp;" "&amp;AI80&amp;" "&amp;AJ80&amp;" "&amp;AK80)</f>
        <v/>
      </c>
      <c r="Z87" s="67"/>
      <c r="AA87" s="67"/>
      <c r="AB87" s="67"/>
      <c r="AC87" s="67"/>
      <c r="AD87" s="67"/>
      <c r="AE87" s="67"/>
      <c r="AF87" s="67"/>
      <c r="AG87" s="67"/>
      <c r="AH87" s="67"/>
      <c r="AI87" s="67"/>
      <c r="AJ87" s="67"/>
      <c r="AK87" s="67"/>
      <c r="AL87" s="67">
        <v>11</v>
      </c>
      <c r="AM87" s="67" t="s">
        <v>143</v>
      </c>
      <c r="AN87" s="67"/>
      <c r="AO87" s="139"/>
      <c r="AP87" s="67"/>
      <c r="AQ87" s="67"/>
      <c r="AR87" s="67"/>
      <c r="AS87" s="67"/>
      <c r="AT87" s="67"/>
      <c r="AU87" s="67"/>
      <c r="AV87" s="67"/>
      <c r="AW87" s="67"/>
      <c r="AX87" s="67"/>
      <c r="AY87" s="67"/>
      <c r="AZ87" s="67"/>
      <c r="BA87" s="67"/>
      <c r="BB87" s="67"/>
      <c r="BC87" s="67"/>
      <c r="BD87" s="67"/>
      <c r="BE87" s="67"/>
      <c r="BF87" s="67"/>
      <c r="BG87" s="67"/>
      <c r="BH87" s="67"/>
      <c r="BI87" s="67"/>
    </row>
    <row r="88" spans="18:61" hidden="1">
      <c r="R88" s="139"/>
      <c r="S88" s="139"/>
      <c r="T88" s="139"/>
      <c r="U88" s="139"/>
      <c r="Y88" s="67" t="str">
        <f>TRIM(AE81&amp;" "&amp;AF81&amp;" "&amp;AG81&amp;" "&amp;AH81&amp;" "&amp;AI81)</f>
        <v/>
      </c>
      <c r="Z88" s="67"/>
      <c r="AA88" s="67"/>
      <c r="AB88" s="67"/>
      <c r="AC88" s="67"/>
      <c r="AD88" s="67"/>
      <c r="AE88" s="67"/>
      <c r="AF88" s="67"/>
      <c r="AG88" s="67"/>
      <c r="AH88" s="67"/>
      <c r="AI88" s="67"/>
      <c r="AJ88" s="67"/>
      <c r="AK88" s="67"/>
      <c r="AL88" s="67">
        <v>12</v>
      </c>
      <c r="AM88" s="67" t="s">
        <v>144</v>
      </c>
      <c r="AN88" s="67"/>
      <c r="AO88" s="139"/>
      <c r="AP88" s="67"/>
      <c r="AQ88" s="67"/>
      <c r="AR88" s="67"/>
      <c r="AS88" s="67"/>
      <c r="AT88" s="67"/>
      <c r="AU88" s="67"/>
      <c r="AV88" s="67"/>
      <c r="AW88" s="67"/>
      <c r="AX88" s="67"/>
      <c r="AY88" s="67"/>
      <c r="AZ88" s="67"/>
      <c r="BA88" s="67"/>
      <c r="BB88" s="67"/>
      <c r="BC88" s="67"/>
      <c r="BD88" s="67"/>
      <c r="BE88" s="67"/>
      <c r="BF88" s="67"/>
      <c r="BG88" s="67"/>
      <c r="BH88" s="67"/>
      <c r="BI88" s="67"/>
    </row>
    <row r="89" spans="18:61" hidden="1">
      <c r="R89" s="139"/>
      <c r="S89" s="139"/>
      <c r="T89" s="139"/>
      <c r="U89" s="139"/>
      <c r="Y89" s="67" t="str">
        <f>IF(Y77&gt;0,TRIM(Y85&amp;" "&amp;Y86&amp;" "&amp;Y87&amp;" "&amp;Y88)&amp;" Rupees only","Zero only")</f>
        <v>Sixty thousand Rupees only</v>
      </c>
      <c r="Z89" s="67"/>
      <c r="AA89" s="67"/>
      <c r="AB89" s="67"/>
      <c r="AC89" s="67"/>
      <c r="AD89" s="67"/>
      <c r="AE89" s="67"/>
      <c r="AF89" s="67"/>
      <c r="AG89" s="67"/>
      <c r="AH89" s="67"/>
      <c r="AI89" s="67"/>
      <c r="AJ89" s="67"/>
      <c r="AK89" s="67"/>
      <c r="AL89" s="67">
        <v>13</v>
      </c>
      <c r="AM89" s="67" t="s">
        <v>145</v>
      </c>
      <c r="AN89" s="67"/>
      <c r="AO89" s="139"/>
      <c r="AP89" s="67"/>
      <c r="AQ89" s="67"/>
      <c r="AR89" s="67"/>
      <c r="AS89" s="67"/>
      <c r="AT89" s="67"/>
      <c r="AU89" s="67"/>
      <c r="AV89" s="67"/>
      <c r="AW89" s="67"/>
      <c r="AX89" s="67"/>
      <c r="AY89" s="67"/>
      <c r="AZ89" s="67"/>
      <c r="BA89" s="67"/>
      <c r="BB89" s="67"/>
      <c r="BC89" s="67"/>
      <c r="BD89" s="67"/>
      <c r="BE89" s="67"/>
      <c r="BF89" s="67"/>
      <c r="BG89" s="67"/>
      <c r="BH89" s="67"/>
      <c r="BI89" s="67"/>
    </row>
    <row r="90" spans="18:61" hidden="1">
      <c r="R90" s="139"/>
      <c r="S90" s="139"/>
      <c r="T90" s="139"/>
      <c r="U90" s="139"/>
      <c r="Y90" s="67"/>
      <c r="Z90" s="67"/>
      <c r="AA90" s="67"/>
      <c r="AB90" s="67"/>
      <c r="AC90" s="67"/>
      <c r="AD90" s="67"/>
      <c r="AE90" s="67"/>
      <c r="AF90" s="67"/>
      <c r="AG90" s="67"/>
      <c r="AH90" s="67"/>
      <c r="AI90" s="67"/>
      <c r="AJ90" s="67"/>
      <c r="AK90" s="67"/>
      <c r="AL90" s="67">
        <v>14</v>
      </c>
      <c r="AM90" s="67" t="s">
        <v>146</v>
      </c>
      <c r="AN90" s="67"/>
      <c r="AO90" s="139"/>
      <c r="AP90" s="67"/>
      <c r="AQ90" s="67"/>
      <c r="AR90" s="67"/>
      <c r="AS90" s="67"/>
      <c r="AT90" s="67"/>
      <c r="AU90" s="67"/>
      <c r="AV90" s="67"/>
      <c r="AW90" s="67"/>
      <c r="AX90" s="67"/>
      <c r="AY90" s="67"/>
      <c r="AZ90" s="67"/>
      <c r="BA90" s="67"/>
      <c r="BB90" s="67"/>
      <c r="BC90" s="67"/>
      <c r="BD90" s="67"/>
      <c r="BE90" s="67"/>
      <c r="BF90" s="67"/>
      <c r="BG90" s="67"/>
      <c r="BH90" s="67"/>
      <c r="BI90" s="67"/>
    </row>
    <row r="91" spans="18:61" hidden="1">
      <c r="R91" s="139"/>
      <c r="S91" s="139"/>
      <c r="T91" s="139"/>
      <c r="U91" s="139"/>
      <c r="Y91" s="67"/>
      <c r="Z91" s="67"/>
      <c r="AA91" s="67"/>
      <c r="AB91" s="67"/>
      <c r="AC91" s="67"/>
      <c r="AD91" s="67"/>
      <c r="AE91" s="67"/>
      <c r="AF91" s="67"/>
      <c r="AG91" s="67"/>
      <c r="AH91" s="67"/>
      <c r="AI91" s="67"/>
      <c r="AJ91" s="67"/>
      <c r="AK91" s="67"/>
      <c r="AL91" s="67">
        <v>15</v>
      </c>
      <c r="AM91" s="67" t="s">
        <v>147</v>
      </c>
      <c r="AN91" s="67"/>
      <c r="AO91" s="139"/>
      <c r="AP91" s="67"/>
      <c r="AQ91" s="67"/>
      <c r="AR91" s="67"/>
      <c r="AS91" s="67"/>
      <c r="AT91" s="67"/>
      <c r="AU91" s="67"/>
      <c r="AV91" s="67"/>
      <c r="AW91" s="67"/>
      <c r="AX91" s="67"/>
      <c r="AY91" s="67"/>
      <c r="AZ91" s="67"/>
      <c r="BA91" s="67"/>
      <c r="BB91" s="67"/>
      <c r="BC91" s="67"/>
      <c r="BD91" s="67"/>
      <c r="BE91" s="67"/>
      <c r="BF91" s="67"/>
      <c r="BG91" s="67"/>
      <c r="BH91" s="67"/>
      <c r="BI91" s="67"/>
    </row>
    <row r="92" spans="18:61" hidden="1">
      <c r="R92" s="139"/>
      <c r="S92" s="139"/>
      <c r="T92" s="139"/>
      <c r="U92" s="139"/>
      <c r="Y92" s="67"/>
      <c r="Z92" s="67"/>
      <c r="AA92" s="67"/>
      <c r="AB92" s="67"/>
      <c r="AC92" s="67"/>
      <c r="AD92" s="67"/>
      <c r="AE92" s="67"/>
      <c r="AF92" s="67"/>
      <c r="AG92" s="67"/>
      <c r="AH92" s="67"/>
      <c r="AI92" s="67"/>
      <c r="AJ92" s="67"/>
      <c r="AK92" s="67"/>
      <c r="AL92" s="67">
        <v>16</v>
      </c>
      <c r="AM92" s="67" t="s">
        <v>148</v>
      </c>
      <c r="AN92" s="67"/>
      <c r="AO92" s="139"/>
      <c r="AP92" s="67"/>
      <c r="AQ92" s="67"/>
      <c r="AR92" s="67"/>
      <c r="AS92" s="67"/>
      <c r="AT92" s="67"/>
      <c r="AU92" s="67"/>
      <c r="AV92" s="67"/>
      <c r="AW92" s="67"/>
      <c r="AX92" s="67"/>
      <c r="AY92" s="67"/>
      <c r="AZ92" s="67"/>
      <c r="BA92" s="67"/>
      <c r="BB92" s="67"/>
      <c r="BC92" s="67"/>
      <c r="BD92" s="67"/>
      <c r="BE92" s="67"/>
      <c r="BF92" s="67"/>
      <c r="BG92" s="67"/>
      <c r="BH92" s="67"/>
      <c r="BI92" s="67"/>
    </row>
    <row r="93" spans="18:61" hidden="1">
      <c r="R93" s="139"/>
      <c r="S93" s="139"/>
      <c r="T93" s="139"/>
      <c r="U93" s="139"/>
      <c r="Y93" s="67"/>
      <c r="Z93" s="67"/>
      <c r="AA93" s="67"/>
      <c r="AB93" s="67"/>
      <c r="AC93" s="67"/>
      <c r="AD93" s="67"/>
      <c r="AE93" s="67"/>
      <c r="AF93" s="67"/>
      <c r="AG93" s="67"/>
      <c r="AH93" s="67"/>
      <c r="AI93" s="67"/>
      <c r="AJ93" s="67"/>
      <c r="AK93" s="67"/>
      <c r="AL93" s="67">
        <v>17</v>
      </c>
      <c r="AM93" s="67" t="s">
        <v>149</v>
      </c>
      <c r="AN93" s="67"/>
      <c r="AO93" s="139"/>
      <c r="AP93" s="67"/>
      <c r="AQ93" s="67"/>
      <c r="AR93" s="67"/>
      <c r="AS93" s="67"/>
      <c r="AT93" s="67"/>
      <c r="AU93" s="67"/>
      <c r="AV93" s="67"/>
      <c r="AW93" s="67"/>
      <c r="AX93" s="67"/>
      <c r="AY93" s="67"/>
      <c r="AZ93" s="67"/>
      <c r="BA93" s="67"/>
      <c r="BB93" s="67"/>
      <c r="BC93" s="67"/>
      <c r="BD93" s="67"/>
      <c r="BE93" s="67"/>
      <c r="BF93" s="67"/>
      <c r="BG93" s="67"/>
      <c r="BH93" s="67"/>
      <c r="BI93" s="67"/>
    </row>
    <row r="94" spans="18:61" hidden="1">
      <c r="R94" s="139"/>
      <c r="S94" s="139"/>
      <c r="T94" s="139"/>
      <c r="U94" s="139"/>
      <c r="Y94" s="67"/>
      <c r="Z94" s="67"/>
      <c r="AA94" s="67"/>
      <c r="AB94" s="67"/>
      <c r="AC94" s="67"/>
      <c r="AD94" s="67"/>
      <c r="AE94" s="67"/>
      <c r="AF94" s="67"/>
      <c r="AG94" s="67"/>
      <c r="AH94" s="67"/>
      <c r="AI94" s="67"/>
      <c r="AJ94" s="67"/>
      <c r="AK94" s="67"/>
      <c r="AL94" s="67">
        <v>18</v>
      </c>
      <c r="AM94" s="67" t="s">
        <v>150</v>
      </c>
      <c r="AN94" s="67"/>
      <c r="AO94" s="139"/>
      <c r="AP94" s="67"/>
      <c r="AQ94" s="67"/>
      <c r="AR94" s="67"/>
      <c r="AS94" s="67"/>
      <c r="AT94" s="67"/>
      <c r="AU94" s="67"/>
      <c r="AV94" s="67"/>
      <c r="AW94" s="67"/>
      <c r="AX94" s="67"/>
      <c r="AY94" s="67"/>
      <c r="AZ94" s="67"/>
      <c r="BA94" s="67"/>
      <c r="BB94" s="67"/>
      <c r="BC94" s="67"/>
      <c r="BD94" s="67"/>
      <c r="BE94" s="67"/>
      <c r="BF94" s="67"/>
      <c r="BG94" s="67"/>
      <c r="BH94" s="67"/>
      <c r="BI94" s="67"/>
    </row>
    <row r="95" spans="18:61" hidden="1">
      <c r="R95" s="139"/>
      <c r="S95" s="139"/>
      <c r="T95" s="139"/>
      <c r="U95" s="139"/>
      <c r="Y95" s="67"/>
      <c r="Z95" s="67"/>
      <c r="AA95" s="67"/>
      <c r="AB95" s="67"/>
      <c r="AC95" s="67"/>
      <c r="AD95" s="67"/>
      <c r="AE95" s="67"/>
      <c r="AF95" s="67"/>
      <c r="AG95" s="67"/>
      <c r="AH95" s="67"/>
      <c r="AI95" s="67"/>
      <c r="AJ95" s="67"/>
      <c r="AK95" s="67"/>
      <c r="AL95" s="67">
        <v>19</v>
      </c>
      <c r="AM95" s="67" t="s">
        <v>151</v>
      </c>
      <c r="AN95" s="67"/>
      <c r="AO95" s="139"/>
      <c r="AP95" s="67"/>
      <c r="AQ95" s="67"/>
      <c r="AR95" s="67"/>
      <c r="AS95" s="67"/>
      <c r="AT95" s="67"/>
      <c r="AU95" s="67"/>
      <c r="AV95" s="67"/>
      <c r="AW95" s="67"/>
      <c r="AX95" s="67"/>
      <c r="AY95" s="67"/>
      <c r="AZ95" s="67"/>
      <c r="BA95" s="67"/>
      <c r="BB95" s="67"/>
      <c r="BC95" s="67"/>
      <c r="BD95" s="67"/>
      <c r="BE95" s="67"/>
      <c r="BF95" s="67"/>
      <c r="BG95" s="67"/>
      <c r="BH95" s="67"/>
      <c r="BI95" s="67"/>
    </row>
    <row r="96" spans="18:61" hidden="1">
      <c r="R96" s="139"/>
      <c r="S96" s="139"/>
      <c r="T96" s="139"/>
      <c r="U96" s="139"/>
      <c r="Y96" s="67"/>
      <c r="Z96" s="67"/>
      <c r="AA96" s="67"/>
      <c r="AB96" s="67"/>
      <c r="AC96" s="67"/>
      <c r="AD96" s="67"/>
      <c r="AE96" s="67"/>
      <c r="AF96" s="67"/>
      <c r="AG96" s="67"/>
      <c r="AH96" s="67"/>
      <c r="AI96" s="67"/>
      <c r="AJ96" s="67"/>
      <c r="AK96" s="67"/>
      <c r="AL96" s="67">
        <v>20</v>
      </c>
      <c r="AM96" s="67" t="s">
        <v>127</v>
      </c>
      <c r="AN96" s="67"/>
      <c r="AO96" s="139"/>
      <c r="AP96" s="67"/>
      <c r="AQ96" s="67"/>
      <c r="AR96" s="67"/>
      <c r="AS96" s="67"/>
      <c r="AT96" s="67"/>
      <c r="AU96" s="67"/>
      <c r="AV96" s="67"/>
      <c r="AW96" s="67"/>
      <c r="AX96" s="67"/>
      <c r="AY96" s="67"/>
      <c r="AZ96" s="67"/>
      <c r="BA96" s="67"/>
      <c r="BB96" s="67"/>
      <c r="BC96" s="67"/>
      <c r="BD96" s="67"/>
      <c r="BE96" s="67"/>
      <c r="BF96" s="67"/>
      <c r="BG96" s="67"/>
      <c r="BH96" s="67"/>
      <c r="BI96" s="67"/>
    </row>
    <row r="97" spans="18:61" hidden="1">
      <c r="R97" s="139"/>
      <c r="S97" s="139"/>
      <c r="T97" s="139"/>
      <c r="U97" s="139"/>
      <c r="Y97" s="67"/>
      <c r="Z97" s="67"/>
      <c r="AA97" s="67"/>
      <c r="AB97" s="67"/>
      <c r="AC97" s="67"/>
      <c r="AD97" s="67"/>
      <c r="AE97" s="67"/>
      <c r="AF97" s="67"/>
      <c r="AG97" s="67"/>
      <c r="AH97" s="67"/>
      <c r="AI97" s="67"/>
      <c r="AJ97" s="67"/>
      <c r="AK97" s="67"/>
      <c r="AL97" s="67">
        <v>30</v>
      </c>
      <c r="AM97" s="67" t="s">
        <v>129</v>
      </c>
      <c r="AN97" s="67"/>
      <c r="AO97" s="139"/>
      <c r="AP97" s="67"/>
      <c r="AQ97" s="67"/>
      <c r="AR97" s="67"/>
      <c r="AS97" s="67"/>
      <c r="AT97" s="67"/>
      <c r="AU97" s="67"/>
      <c r="AV97" s="67"/>
      <c r="AW97" s="67"/>
      <c r="AX97" s="67"/>
      <c r="AY97" s="67"/>
      <c r="AZ97" s="67"/>
      <c r="BA97" s="67"/>
      <c r="BB97" s="67"/>
      <c r="BC97" s="67"/>
      <c r="BD97" s="67"/>
      <c r="BE97" s="67"/>
      <c r="BF97" s="67"/>
      <c r="BG97" s="67"/>
      <c r="BH97" s="67"/>
      <c r="BI97" s="67"/>
    </row>
    <row r="98" spans="18:61" hidden="1">
      <c r="R98" s="139"/>
      <c r="S98" s="139"/>
      <c r="T98" s="139"/>
      <c r="U98" s="139"/>
      <c r="Y98" s="67"/>
      <c r="Z98" s="67"/>
      <c r="AA98" s="67"/>
      <c r="AB98" s="67"/>
      <c r="AC98" s="67"/>
      <c r="AD98" s="67"/>
      <c r="AE98" s="67"/>
      <c r="AF98" s="67"/>
      <c r="AG98" s="67"/>
      <c r="AH98" s="67"/>
      <c r="AI98" s="67"/>
      <c r="AJ98" s="67"/>
      <c r="AK98" s="67"/>
      <c r="AL98" s="67">
        <v>40</v>
      </c>
      <c r="AM98" s="67" t="s">
        <v>131</v>
      </c>
      <c r="AN98" s="67"/>
      <c r="AO98" s="139"/>
      <c r="AP98" s="67"/>
      <c r="AQ98" s="67"/>
      <c r="AR98" s="67"/>
      <c r="AS98" s="67"/>
      <c r="AT98" s="67"/>
      <c r="AU98" s="67"/>
      <c r="AV98" s="67"/>
      <c r="AW98" s="67"/>
      <c r="AX98" s="67"/>
      <c r="AY98" s="67"/>
      <c r="AZ98" s="67"/>
      <c r="BA98" s="67"/>
      <c r="BB98" s="67"/>
      <c r="BC98" s="67"/>
      <c r="BD98" s="67"/>
      <c r="BE98" s="67"/>
      <c r="BF98" s="67"/>
      <c r="BG98" s="67"/>
      <c r="BH98" s="67"/>
      <c r="BI98" s="67"/>
    </row>
    <row r="99" spans="18:61" hidden="1">
      <c r="R99" s="139"/>
      <c r="S99" s="139"/>
      <c r="T99" s="139"/>
      <c r="U99" s="139"/>
      <c r="Y99" s="67"/>
      <c r="Z99" s="67"/>
      <c r="AA99" s="67"/>
      <c r="AB99" s="67"/>
      <c r="AC99" s="67"/>
      <c r="AD99" s="67"/>
      <c r="AE99" s="67"/>
      <c r="AF99" s="67"/>
      <c r="AG99" s="67"/>
      <c r="AH99" s="67"/>
      <c r="AI99" s="67"/>
      <c r="AJ99" s="67"/>
      <c r="AK99" s="67"/>
      <c r="AL99" s="67">
        <v>50</v>
      </c>
      <c r="AM99" s="67" t="s">
        <v>133</v>
      </c>
      <c r="AN99" s="67"/>
      <c r="AO99" s="139"/>
      <c r="AP99" s="67"/>
      <c r="AQ99" s="67"/>
      <c r="AR99" s="67"/>
      <c r="AS99" s="67"/>
      <c r="AT99" s="67"/>
      <c r="AU99" s="67"/>
      <c r="AV99" s="67"/>
      <c r="AW99" s="67"/>
      <c r="AX99" s="67"/>
      <c r="AY99" s="67"/>
      <c r="AZ99" s="67"/>
      <c r="BA99" s="67"/>
      <c r="BB99" s="67"/>
      <c r="BC99" s="67"/>
      <c r="BD99" s="67"/>
      <c r="BE99" s="67"/>
      <c r="BF99" s="67"/>
      <c r="BG99" s="67"/>
      <c r="BH99" s="67"/>
      <c r="BI99" s="67"/>
    </row>
    <row r="100" spans="18:61" hidden="1">
      <c r="R100" s="139"/>
      <c r="S100" s="139"/>
      <c r="T100" s="139"/>
      <c r="U100" s="139"/>
      <c r="Y100" s="67"/>
      <c r="Z100" s="67"/>
      <c r="AA100" s="67"/>
      <c r="AB100" s="67"/>
      <c r="AC100" s="67"/>
      <c r="AD100" s="67"/>
      <c r="AE100" s="67"/>
      <c r="AF100" s="67"/>
      <c r="AG100" s="67"/>
      <c r="AH100" s="67"/>
      <c r="AI100" s="67"/>
      <c r="AJ100" s="67"/>
      <c r="AK100" s="67"/>
      <c r="AL100" s="67">
        <v>60</v>
      </c>
      <c r="AM100" s="67" t="s">
        <v>135</v>
      </c>
      <c r="AN100" s="67"/>
      <c r="AO100" s="139"/>
      <c r="AP100" s="67"/>
      <c r="AQ100" s="67"/>
      <c r="AR100" s="67"/>
      <c r="AS100" s="67"/>
      <c r="AT100" s="67"/>
      <c r="AU100" s="67"/>
      <c r="AV100" s="67"/>
      <c r="AW100" s="67"/>
      <c r="AX100" s="67"/>
      <c r="AY100" s="67"/>
      <c r="AZ100" s="67"/>
      <c r="BA100" s="67"/>
      <c r="BB100" s="67"/>
      <c r="BC100" s="67"/>
      <c r="BD100" s="67"/>
      <c r="BE100" s="67"/>
      <c r="BF100" s="67"/>
      <c r="BG100" s="67"/>
      <c r="BH100" s="67"/>
      <c r="BI100" s="67"/>
    </row>
    <row r="101" spans="18:61" hidden="1">
      <c r="R101" s="139"/>
      <c r="S101" s="139"/>
      <c r="T101" s="139"/>
      <c r="U101" s="139"/>
      <c r="Y101" s="67"/>
      <c r="Z101" s="67"/>
      <c r="AA101" s="67"/>
      <c r="AB101" s="67"/>
      <c r="AC101" s="67"/>
      <c r="AD101" s="67"/>
      <c r="AE101" s="67"/>
      <c r="AF101" s="67"/>
      <c r="AG101" s="67"/>
      <c r="AH101" s="67"/>
      <c r="AI101" s="67"/>
      <c r="AJ101" s="67"/>
      <c r="AK101" s="67"/>
      <c r="AL101" s="67">
        <v>70</v>
      </c>
      <c r="AM101" s="67" t="s">
        <v>137</v>
      </c>
      <c r="AN101" s="67"/>
      <c r="AO101" s="139"/>
      <c r="AP101" s="67"/>
      <c r="AQ101" s="67"/>
      <c r="AR101" s="67"/>
      <c r="AS101" s="67"/>
      <c r="AT101" s="67"/>
      <c r="AU101" s="67"/>
      <c r="AV101" s="67"/>
      <c r="AW101" s="67"/>
      <c r="AX101" s="67"/>
      <c r="AY101" s="67"/>
      <c r="AZ101" s="67"/>
      <c r="BA101" s="67"/>
      <c r="BB101" s="67"/>
      <c r="BC101" s="67"/>
      <c r="BD101" s="67"/>
      <c r="BE101" s="67"/>
      <c r="BF101" s="67"/>
      <c r="BG101" s="67"/>
      <c r="BH101" s="67"/>
      <c r="BI101" s="67"/>
    </row>
    <row r="102" spans="18:61" hidden="1">
      <c r="R102" s="139"/>
      <c r="S102" s="139"/>
      <c r="T102" s="139"/>
      <c r="U102" s="139"/>
      <c r="Y102" s="67"/>
      <c r="Z102" s="67"/>
      <c r="AA102" s="67"/>
      <c r="AB102" s="67"/>
      <c r="AC102" s="67"/>
      <c r="AD102" s="67"/>
      <c r="AE102" s="67"/>
      <c r="AF102" s="67"/>
      <c r="AG102" s="67"/>
      <c r="AH102" s="67"/>
      <c r="AI102" s="67"/>
      <c r="AJ102" s="67"/>
      <c r="AK102" s="67"/>
      <c r="AL102" s="67">
        <v>80</v>
      </c>
      <c r="AM102" s="67" t="s">
        <v>139</v>
      </c>
      <c r="AN102" s="67"/>
      <c r="AO102" s="139"/>
      <c r="AP102" s="67"/>
      <c r="AQ102" s="67"/>
      <c r="AR102" s="67"/>
      <c r="AS102" s="67"/>
      <c r="AT102" s="67"/>
      <c r="AU102" s="67"/>
      <c r="AV102" s="67"/>
      <c r="AW102" s="67"/>
      <c r="AX102" s="67"/>
      <c r="AY102" s="67"/>
      <c r="AZ102" s="67"/>
      <c r="BA102" s="67"/>
      <c r="BB102" s="67"/>
      <c r="BC102" s="67"/>
      <c r="BD102" s="67"/>
      <c r="BE102" s="67"/>
      <c r="BF102" s="67"/>
      <c r="BG102" s="67"/>
      <c r="BH102" s="67"/>
      <c r="BI102" s="67"/>
    </row>
    <row r="103" spans="18:61" hidden="1">
      <c r="R103" s="139"/>
      <c r="S103" s="139"/>
      <c r="T103" s="139"/>
      <c r="U103" s="139"/>
      <c r="Y103" s="67"/>
      <c r="Z103" s="67"/>
      <c r="AA103" s="67"/>
      <c r="AB103" s="67"/>
      <c r="AC103" s="67"/>
      <c r="AD103" s="67"/>
      <c r="AE103" s="67"/>
      <c r="AF103" s="67"/>
      <c r="AG103" s="67"/>
      <c r="AH103" s="67"/>
      <c r="AI103" s="67"/>
      <c r="AJ103" s="67"/>
      <c r="AK103" s="67"/>
      <c r="AL103" s="67">
        <v>90</v>
      </c>
      <c r="AM103" s="67" t="s">
        <v>141</v>
      </c>
      <c r="AN103" s="67"/>
      <c r="AO103" s="139"/>
      <c r="AP103" s="67"/>
      <c r="AQ103" s="67"/>
      <c r="AR103" s="67"/>
      <c r="AS103" s="67"/>
      <c r="AT103" s="67"/>
      <c r="AU103" s="67"/>
      <c r="AV103" s="67"/>
      <c r="AW103" s="67"/>
      <c r="AX103" s="67"/>
      <c r="AY103" s="67"/>
      <c r="AZ103" s="67"/>
      <c r="BA103" s="67"/>
      <c r="BB103" s="67"/>
      <c r="BC103" s="67"/>
      <c r="BD103" s="67"/>
      <c r="BE103" s="67"/>
      <c r="BF103" s="67"/>
      <c r="BG103" s="67"/>
      <c r="BH103" s="67"/>
      <c r="BI103" s="67"/>
    </row>
    <row r="104" spans="18:61" hidden="1">
      <c r="R104" s="139"/>
      <c r="S104" s="139"/>
      <c r="T104" s="139"/>
      <c r="U104" s="139"/>
      <c r="Y104" s="139"/>
      <c r="Z104" s="139"/>
      <c r="AA104" s="139"/>
      <c r="AB104" s="139"/>
      <c r="AC104" s="139"/>
      <c r="AD104" s="139"/>
      <c r="AE104" s="139"/>
      <c r="AF104" s="139"/>
      <c r="AG104" s="139"/>
      <c r="AH104" s="139"/>
      <c r="AI104" s="139"/>
      <c r="AJ104" s="139"/>
      <c r="AK104" s="139"/>
    </row>
    <row r="105" spans="18:61" hidden="1">
      <c r="R105" s="139"/>
      <c r="S105" s="139"/>
      <c r="T105" s="139"/>
      <c r="U105" s="139"/>
      <c r="Y105" s="66">
        <f>Y77+1</f>
        <v>60001</v>
      </c>
      <c r="Z105" s="67">
        <f>(Y105-Y108)/1000</f>
        <v>60</v>
      </c>
      <c r="AA105" s="67"/>
      <c r="AB105" s="67"/>
      <c r="AC105" s="67"/>
      <c r="AD105" s="67"/>
      <c r="AE105" s="67"/>
      <c r="AF105" s="67"/>
      <c r="AG105" s="67"/>
      <c r="AH105" s="67"/>
      <c r="AI105" s="67"/>
      <c r="AJ105" s="67"/>
      <c r="AK105" s="67"/>
      <c r="AL105" s="67">
        <v>1</v>
      </c>
      <c r="AM105" s="67" t="s">
        <v>125</v>
      </c>
      <c r="AN105" s="67"/>
    </row>
    <row r="106" spans="18:61" hidden="1">
      <c r="R106" s="139"/>
      <c r="S106" s="139"/>
      <c r="T106" s="139"/>
      <c r="U106" s="139"/>
      <c r="Y106" s="67">
        <f>(Z105-Y107)/100</f>
        <v>0</v>
      </c>
      <c r="Z106" s="67">
        <f>Y106</f>
        <v>0</v>
      </c>
      <c r="AA106" s="67">
        <f>RIGHT(Z106,2)*1</f>
        <v>0</v>
      </c>
      <c r="AB106" s="67">
        <f>(Z106-AA106)/100</f>
        <v>0</v>
      </c>
      <c r="AC106" s="67">
        <f>(AA106-RIGHT(AA106,1)*1)/10</f>
        <v>0</v>
      </c>
      <c r="AD106" s="67">
        <f>RIGHT(Z106,1)*1</f>
        <v>0</v>
      </c>
      <c r="AE106" s="67" t="str">
        <f>IF(AC106=AL106,AN106,IF(AC106=AL107,AN107,IF(AC106=AL108,AN108,IF(AC106=AL109,AN109,IF(AC106=AL110,AN110,IF(AC106=AL111,AN111,IF(AC106=AL112,AN112,IF(AC106=AL113,AN113," "))))))))</f>
        <v xml:space="preserve"> </v>
      </c>
      <c r="AF106" s="67" t="str">
        <f>IF(AC106=1," ",IF(AD106=AL105,AM105,IF(AD106=AL106,AM106,IF(AD106=AL107,AM107,IF(AD106=AL108,AM108,IF(AD106=AL109,AM109,IF(AD106=AL110,AM110," ")))))))</f>
        <v xml:space="preserve"> </v>
      </c>
      <c r="AG106" s="67" t="str">
        <f>IF(AC106=1," ",IF(AD106=AL111,AM111,IF(AD106=AL112,AM112,IF(AD106=AL113,AM113," "))))</f>
        <v xml:space="preserve"> </v>
      </c>
      <c r="AH106" s="67" t="str">
        <f>IF(AC106=0," ",IF(AC106&gt;1," ",IF(AD106=AL106,AM116,IF(AD106=AL107,AM117,IF(AD106=AL108,AM118,IF(AD106=AL109,AM119,IF(AD106=AL110,AM120,IF(AD106=AL111,AM121," "))))))))</f>
        <v xml:space="preserve"> </v>
      </c>
      <c r="AI106" s="67" t="str">
        <f>IF(AC106=0," ",IF(AC106&gt;1," ",IF(AD106=AL112,AM122,IF(AD106=AL113,AM123,IF(AD106=AL105,AM115,IF(AD106=0,AM114," "))))))</f>
        <v xml:space="preserve"> </v>
      </c>
      <c r="AJ106" s="67" t="str">
        <f>IF(AC106=0," ","lakh")</f>
        <v xml:space="preserve"> </v>
      </c>
      <c r="AK106" s="67" t="str">
        <f>IF(AD106=0," ",IF(AC106&gt;0," ","lakh"))</f>
        <v xml:space="preserve"> </v>
      </c>
      <c r="AL106" s="67">
        <v>2</v>
      </c>
      <c r="AM106" s="67" t="s">
        <v>126</v>
      </c>
      <c r="AN106" s="67" t="s">
        <v>127</v>
      </c>
    </row>
    <row r="107" spans="18:61" hidden="1">
      <c r="R107" s="139"/>
      <c r="S107" s="139"/>
      <c r="T107" s="139"/>
      <c r="U107" s="139"/>
      <c r="Y107" s="67">
        <f>RIGHT(Z105,2)*1</f>
        <v>60</v>
      </c>
      <c r="Z107" s="67">
        <f>Y107</f>
        <v>60</v>
      </c>
      <c r="AA107" s="67">
        <f>RIGHT(Z107,2)*1</f>
        <v>60</v>
      </c>
      <c r="AB107" s="67">
        <f>(Z107-AA107)/100</f>
        <v>0</v>
      </c>
      <c r="AC107" s="67">
        <f>(AA107-RIGHT(AA107,1)*1)/10</f>
        <v>6</v>
      </c>
      <c r="AD107" s="67">
        <f>RIGHT(Z107,1)*1</f>
        <v>0</v>
      </c>
      <c r="AE107" s="67" t="str">
        <f>IF(AC107=AL106,AN106,IF(AC107=AL107,AN107,IF(AC107=AL108,AN108,IF(AC107=AL109,AN109,IF(AC107=AL110,AN110,IF(AC107=AL111,AN111,IF(AC107=AL112,AN112,IF(AC107=AL113,AN113," "))))))))</f>
        <v xml:space="preserve">Sixty </v>
      </c>
      <c r="AF107" s="67" t="str">
        <f>IF(AC107=1," ",IF(AD107=AL105,AM105,IF(AD107=AL106,AM106,IF(AD107=AL107,AM107,IF(AD107=AL108,AM108,IF(AD107=AL109,AM109,IF(AD107=AL110,AM110," ")))))))</f>
        <v xml:space="preserve"> </v>
      </c>
      <c r="AG107" s="67" t="str">
        <f>IF(AC107=1," ",IF(AD107=AL111,AM111,IF(AD107=AL112,AM112,IF(AD107=AL113,AM113," "))))</f>
        <v xml:space="preserve"> </v>
      </c>
      <c r="AH107" s="67" t="str">
        <f>IF(AC107=0," ",IF(AC107&gt;1," ",IF(AD107=AL106,AM116,IF(AD107=AL107,AM117,IF(AD107=AL108,AM118,IF(AD107=AL109,AM119,IF(AD107=AL110,AM120,IF(AD107=AL111,AM121," "))))))))</f>
        <v xml:space="preserve"> </v>
      </c>
      <c r="AI107" s="67" t="str">
        <f>IF(AC107=0," ",IF(AC107&gt;1," ",IF(AD107=AL112,AM122,IF(AD107=AL113,AM123,IF(AD107=AL105,AM115,IF(AD107=0,AM114," "))))))</f>
        <v xml:space="preserve"> </v>
      </c>
      <c r="AJ107" s="67" t="str">
        <f>IF(AC107=0," ","thousand")</f>
        <v>thousand</v>
      </c>
      <c r="AK107" s="67" t="str">
        <f>IF(AD107=0," ",IF(AC107&gt;0," ","thousand"))</f>
        <v xml:space="preserve"> </v>
      </c>
      <c r="AL107" s="67">
        <v>3</v>
      </c>
      <c r="AM107" s="67" t="s">
        <v>128</v>
      </c>
      <c r="AN107" s="67" t="s">
        <v>129</v>
      </c>
    </row>
    <row r="108" spans="18:61" hidden="1">
      <c r="R108" s="139"/>
      <c r="S108" s="139"/>
      <c r="T108" s="139"/>
      <c r="U108" s="139"/>
      <c r="Y108" s="67">
        <f>RIGHT(Y105,3)*1</f>
        <v>1</v>
      </c>
      <c r="Z108" s="67">
        <f>Y108</f>
        <v>1</v>
      </c>
      <c r="AA108" s="67">
        <f>ROUND((Z108-AB109)/100,0)</f>
        <v>0</v>
      </c>
      <c r="AB108" s="67"/>
      <c r="AC108" s="67"/>
      <c r="AD108" s="67"/>
      <c r="AE108" s="67"/>
      <c r="AF108" s="67" t="str">
        <f>IF(AA108=0," ",IF(AA108=AL105,AM105,IF(AA108=AL106,AM106,IF(AA108=AL107,AM107,IF(AA108=AL108,AM108,IF(AA108=AL109,AM109,IF(AA108=AL110,AM110," ")))))))</f>
        <v xml:space="preserve"> </v>
      </c>
      <c r="AG108" s="67" t="str">
        <f>IF(AA108=0," ",IF(AA108=AL111,AM111,IF(AA108=AL112,AM112,IF(AA108=AL113,AM113," "))))</f>
        <v xml:space="preserve"> </v>
      </c>
      <c r="AH108" s="67"/>
      <c r="AI108" s="67"/>
      <c r="AJ108" s="67" t="str">
        <f>IF(AA108=0," ","hundred")</f>
        <v xml:space="preserve"> </v>
      </c>
      <c r="AK108" s="67"/>
      <c r="AL108" s="67">
        <v>4</v>
      </c>
      <c r="AM108" s="67" t="s">
        <v>130</v>
      </c>
      <c r="AN108" s="67" t="s">
        <v>131</v>
      </c>
    </row>
    <row r="109" spans="18:61" hidden="1">
      <c r="R109" s="139"/>
      <c r="S109" s="139"/>
      <c r="T109" s="139"/>
      <c r="U109" s="139"/>
      <c r="Y109" s="67"/>
      <c r="Z109" s="67"/>
      <c r="AA109" s="67"/>
      <c r="AB109" s="67">
        <f>RIGHT(Z108,2)*1</f>
        <v>1</v>
      </c>
      <c r="AC109" s="67">
        <f>(AB109-RIGHT(AB109,1)*1)/10</f>
        <v>0</v>
      </c>
      <c r="AD109" s="67">
        <f>RIGHT(Z108,1)*1</f>
        <v>1</v>
      </c>
      <c r="AE109" s="67" t="str">
        <f>IF(AC109=AL106,AN106,IF(AC109=AL107,AN107,IF(AC109=AL108,AN108,IF(AC109=AL109,AN109,IF(AC109=AL110,AN110,IF(AC109=AL111,AN111,IF(AC109=AL112,AN112,IF(AC109=AL113,AN113," "))))))))</f>
        <v xml:space="preserve"> </v>
      </c>
      <c r="AF109" s="67" t="str">
        <f>IF(AC109=1," ",IF(AD109=AL105,AM105,IF(AD109=AL106,AM106,IF(AD109=AL107,AM107,IF(AD109=AL108,AM108,IF(AD109=AL109,AM109,IF(AD109=AL110,AM110," ")))))))</f>
        <v>One</v>
      </c>
      <c r="AG109" s="67" t="str">
        <f>IF(AC109=1," ",IF(AD109=AL111,AM111,IF(AD109=AL112,AM112,IF(AD109=AL113,AM113," "))))</f>
        <v xml:space="preserve"> </v>
      </c>
      <c r="AH109" s="67" t="str">
        <f>IF(AC109=0," ",IF(AC109&gt;1," ",IF(AD109=AL106,AM116,IF(AD109=AL107,AM117,IF(AD109=AL108,AM118,IF(AD109=AL109,AM119,IF(AD109=AL110,AM120,IF(AD109=AL111,AM121," "))))))))</f>
        <v xml:space="preserve"> </v>
      </c>
      <c r="AI109" s="67" t="str">
        <f>IF(AC109=0," ",IF(AC109&gt;1," ",IF(AD109=AL112,AM122,IF(AD109=AL113,AM123,IF(AD109=AL105,AM115,IF(AD109=0,AM114," "))))))</f>
        <v xml:space="preserve"> </v>
      </c>
      <c r="AJ109" s="67"/>
      <c r="AK109" s="67"/>
      <c r="AL109" s="67">
        <v>5</v>
      </c>
      <c r="AM109" s="67" t="s">
        <v>132</v>
      </c>
      <c r="AN109" s="67" t="s">
        <v>133</v>
      </c>
    </row>
    <row r="110" spans="18:61" hidden="1">
      <c r="R110" s="139"/>
      <c r="S110" s="139"/>
      <c r="T110" s="139"/>
      <c r="U110" s="139"/>
      <c r="Y110" s="67"/>
      <c r="Z110" s="67"/>
      <c r="AA110" s="67"/>
      <c r="AB110" s="67"/>
      <c r="AC110" s="67">
        <f>AC109</f>
        <v>0</v>
      </c>
      <c r="AD110" s="67">
        <f>AD109</f>
        <v>1</v>
      </c>
      <c r="AE110" s="67"/>
      <c r="AF110" s="67"/>
      <c r="AG110" s="67"/>
      <c r="AH110" s="67"/>
      <c r="AI110" s="67"/>
      <c r="AJ110" s="67"/>
      <c r="AK110" s="67"/>
      <c r="AL110" s="67">
        <v>6</v>
      </c>
      <c r="AM110" s="67" t="s">
        <v>134</v>
      </c>
      <c r="AN110" s="67" t="s">
        <v>135</v>
      </c>
    </row>
    <row r="111" spans="18:61" hidden="1">
      <c r="R111" s="139"/>
      <c r="S111" s="139"/>
      <c r="T111" s="139"/>
      <c r="U111" s="139"/>
      <c r="Y111" s="67"/>
      <c r="Z111" s="67"/>
      <c r="AA111" s="67"/>
      <c r="AB111" s="67"/>
      <c r="AC111" s="67"/>
      <c r="AD111" s="67"/>
      <c r="AE111" s="67"/>
      <c r="AF111" s="67"/>
      <c r="AG111" s="67"/>
      <c r="AH111" s="67"/>
      <c r="AI111" s="67"/>
      <c r="AJ111" s="67"/>
      <c r="AK111" s="67"/>
      <c r="AL111" s="67">
        <v>7</v>
      </c>
      <c r="AM111" s="67" t="s">
        <v>136</v>
      </c>
      <c r="AN111" s="67" t="s">
        <v>137</v>
      </c>
    </row>
    <row r="112" spans="18:61" hidden="1">
      <c r="R112" s="139"/>
      <c r="S112" s="139"/>
      <c r="T112" s="139"/>
      <c r="U112" s="139"/>
      <c r="Y112" s="67"/>
      <c r="Z112" s="67"/>
      <c r="AA112" s="67"/>
      <c r="AB112" s="67"/>
      <c r="AC112" s="67"/>
      <c r="AD112" s="67"/>
      <c r="AE112" s="67"/>
      <c r="AF112" s="67"/>
      <c r="AG112" s="67"/>
      <c r="AH112" s="67"/>
      <c r="AI112" s="67"/>
      <c r="AJ112" s="67"/>
      <c r="AK112" s="67"/>
      <c r="AL112" s="67">
        <v>8</v>
      </c>
      <c r="AM112" s="67" t="s">
        <v>138</v>
      </c>
      <c r="AN112" s="67" t="s">
        <v>139</v>
      </c>
    </row>
    <row r="113" spans="18:40" hidden="1">
      <c r="R113" s="139"/>
      <c r="S113" s="139"/>
      <c r="T113" s="139"/>
      <c r="U113" s="139"/>
      <c r="Y113" s="67" t="str">
        <f>TRIM(AE106&amp;" "&amp;AF106&amp;" "&amp;AG106&amp;" "&amp;AH106&amp;" "&amp;AI106&amp;" "&amp;AJ106&amp;" "&amp;AK106)</f>
        <v/>
      </c>
      <c r="Z113" s="67"/>
      <c r="AA113" s="67"/>
      <c r="AB113" s="67"/>
      <c r="AC113" s="67"/>
      <c r="AD113" s="67"/>
      <c r="AE113" s="67"/>
      <c r="AF113" s="67"/>
      <c r="AG113" s="67"/>
      <c r="AH113" s="67"/>
      <c r="AI113" s="67"/>
      <c r="AJ113" s="67"/>
      <c r="AK113" s="67"/>
      <c r="AL113" s="67">
        <v>9</v>
      </c>
      <c r="AM113" s="67" t="s">
        <v>140</v>
      </c>
      <c r="AN113" s="67" t="s">
        <v>141</v>
      </c>
    </row>
    <row r="114" spans="18:40" hidden="1">
      <c r="R114" s="139"/>
      <c r="S114" s="139"/>
      <c r="T114" s="139"/>
      <c r="U114" s="139"/>
      <c r="Y114" s="67" t="str">
        <f>TRIM(AE107&amp;" "&amp;AF107&amp;" "&amp;AG107&amp;" "&amp;AH107&amp;" "&amp;AI107&amp;" "&amp;AJ107&amp;" "&amp;AK107)</f>
        <v>Sixty thousand</v>
      </c>
      <c r="Z114" s="67"/>
      <c r="AA114" s="67"/>
      <c r="AB114" s="67"/>
      <c r="AC114" s="67"/>
      <c r="AD114" s="67"/>
      <c r="AE114" s="67"/>
      <c r="AF114" s="67"/>
      <c r="AG114" s="67"/>
      <c r="AH114" s="67"/>
      <c r="AI114" s="67"/>
      <c r="AJ114" s="67"/>
      <c r="AK114" s="67"/>
      <c r="AL114" s="67">
        <v>10</v>
      </c>
      <c r="AM114" s="67" t="s">
        <v>142</v>
      </c>
      <c r="AN114" s="67"/>
    </row>
    <row r="115" spans="18:40" hidden="1">
      <c r="R115" s="139"/>
      <c r="S115" s="139"/>
      <c r="T115" s="139"/>
      <c r="U115" s="139"/>
      <c r="Y115" s="67" t="str">
        <f>TRIM(AE108&amp;" "&amp;AF108&amp;" "&amp;AG108&amp;" "&amp;AH108&amp;" "&amp;AI108&amp;" "&amp;AJ108&amp;" "&amp;AK108)</f>
        <v/>
      </c>
      <c r="Z115" s="67"/>
      <c r="AA115" s="67"/>
      <c r="AB115" s="67"/>
      <c r="AC115" s="67"/>
      <c r="AD115" s="67"/>
      <c r="AE115" s="67"/>
      <c r="AF115" s="67"/>
      <c r="AG115" s="67"/>
      <c r="AH115" s="67"/>
      <c r="AI115" s="67"/>
      <c r="AJ115" s="67"/>
      <c r="AK115" s="67"/>
      <c r="AL115" s="67">
        <v>11</v>
      </c>
      <c r="AM115" s="67" t="s">
        <v>143</v>
      </c>
      <c r="AN115" s="67"/>
    </row>
    <row r="116" spans="18:40" hidden="1">
      <c r="R116" s="139"/>
      <c r="S116" s="139"/>
      <c r="T116" s="139"/>
      <c r="U116" s="139"/>
      <c r="Y116" s="67" t="str">
        <f>TRIM(AE109&amp;" "&amp;AF109&amp;" "&amp;AG109&amp;" "&amp;AH109&amp;" "&amp;AI109)</f>
        <v>One</v>
      </c>
      <c r="Z116" s="67"/>
      <c r="AA116" s="67"/>
      <c r="AB116" s="67"/>
      <c r="AC116" s="67"/>
      <c r="AD116" s="67"/>
      <c r="AE116" s="67"/>
      <c r="AF116" s="67"/>
      <c r="AG116" s="67"/>
      <c r="AH116" s="67"/>
      <c r="AI116" s="67"/>
      <c r="AJ116" s="67"/>
      <c r="AK116" s="67"/>
      <c r="AL116" s="67">
        <v>12</v>
      </c>
      <c r="AM116" s="67" t="s">
        <v>144</v>
      </c>
      <c r="AN116" s="67"/>
    </row>
    <row r="117" spans="18:40" hidden="1">
      <c r="R117" s="139"/>
      <c r="S117" s="139"/>
      <c r="T117" s="139"/>
      <c r="U117" s="139"/>
      <c r="Y117" s="67" t="str">
        <f>IF(Y105&gt;0,TRIM(Y113&amp;" "&amp;Y114&amp;" "&amp;Y115&amp;" "&amp;Y116)&amp;" only","Zero only")</f>
        <v>Sixty thousand One only</v>
      </c>
      <c r="Z117" s="67"/>
      <c r="AA117" s="67"/>
      <c r="AB117" s="67"/>
      <c r="AC117" s="67"/>
      <c r="AD117" s="67"/>
      <c r="AE117" s="67"/>
      <c r="AF117" s="67"/>
      <c r="AG117" s="67"/>
      <c r="AH117" s="67"/>
      <c r="AI117" s="67"/>
      <c r="AJ117" s="67"/>
      <c r="AK117" s="67"/>
      <c r="AL117" s="67">
        <v>13</v>
      </c>
      <c r="AM117" s="67" t="s">
        <v>145</v>
      </c>
      <c r="AN117" s="67"/>
    </row>
    <row r="118" spans="18:40" hidden="1">
      <c r="R118" s="139"/>
      <c r="S118" s="139"/>
      <c r="T118" s="139"/>
      <c r="U118" s="139"/>
      <c r="Y118" s="67"/>
      <c r="Z118" s="67"/>
      <c r="AA118" s="67"/>
      <c r="AB118" s="67"/>
      <c r="AC118" s="67"/>
      <c r="AD118" s="67"/>
      <c r="AE118" s="67"/>
      <c r="AF118" s="67"/>
      <c r="AG118" s="67"/>
      <c r="AH118" s="67"/>
      <c r="AI118" s="67"/>
      <c r="AJ118" s="67"/>
      <c r="AK118" s="67"/>
      <c r="AL118" s="67">
        <v>14</v>
      </c>
      <c r="AM118" s="67" t="s">
        <v>146</v>
      </c>
      <c r="AN118" s="67"/>
    </row>
    <row r="119" spans="18:40" hidden="1">
      <c r="R119" s="139"/>
      <c r="S119" s="139"/>
      <c r="T119" s="139"/>
      <c r="U119" s="139"/>
      <c r="Y119" s="67"/>
      <c r="Z119" s="67"/>
      <c r="AA119" s="67"/>
      <c r="AB119" s="67"/>
      <c r="AC119" s="67"/>
      <c r="AD119" s="67"/>
      <c r="AE119" s="67"/>
      <c r="AF119" s="67"/>
      <c r="AG119" s="67"/>
      <c r="AH119" s="67"/>
      <c r="AI119" s="67"/>
      <c r="AJ119" s="67"/>
      <c r="AK119" s="67"/>
      <c r="AL119" s="67">
        <v>15</v>
      </c>
      <c r="AM119" s="67" t="s">
        <v>147</v>
      </c>
      <c r="AN119" s="67"/>
    </row>
    <row r="120" spans="18:40" hidden="1">
      <c r="R120" s="139"/>
      <c r="S120" s="139"/>
      <c r="T120" s="139"/>
      <c r="U120" s="139"/>
      <c r="Y120" s="67"/>
      <c r="Z120" s="67"/>
      <c r="AA120" s="67"/>
      <c r="AB120" s="67"/>
      <c r="AC120" s="67"/>
      <c r="AD120" s="67"/>
      <c r="AE120" s="67"/>
      <c r="AF120" s="67"/>
      <c r="AG120" s="67"/>
      <c r="AH120" s="67"/>
      <c r="AI120" s="67"/>
      <c r="AJ120" s="67"/>
      <c r="AK120" s="67"/>
      <c r="AL120" s="67">
        <v>16</v>
      </c>
      <c r="AM120" s="67" t="s">
        <v>148</v>
      </c>
      <c r="AN120" s="67"/>
    </row>
    <row r="121" spans="18:40" hidden="1">
      <c r="R121" s="139"/>
      <c r="S121" s="139"/>
      <c r="T121" s="139"/>
      <c r="U121" s="139"/>
      <c r="Y121" s="67"/>
      <c r="Z121" s="67"/>
      <c r="AA121" s="67"/>
      <c r="AB121" s="67"/>
      <c r="AC121" s="67"/>
      <c r="AD121" s="67"/>
      <c r="AE121" s="67"/>
      <c r="AF121" s="67"/>
      <c r="AG121" s="67"/>
      <c r="AH121" s="67"/>
      <c r="AI121" s="67"/>
      <c r="AJ121" s="67"/>
      <c r="AK121" s="67"/>
      <c r="AL121" s="67">
        <v>17</v>
      </c>
      <c r="AM121" s="67" t="s">
        <v>149</v>
      </c>
      <c r="AN121" s="67"/>
    </row>
    <row r="122" spans="18:40" hidden="1">
      <c r="R122" s="139"/>
      <c r="S122" s="139"/>
      <c r="T122" s="139"/>
      <c r="U122" s="139"/>
      <c r="Y122" s="67"/>
      <c r="Z122" s="67"/>
      <c r="AA122" s="67"/>
      <c r="AB122" s="67"/>
      <c r="AC122" s="67"/>
      <c r="AD122" s="67"/>
      <c r="AE122" s="67"/>
      <c r="AF122" s="67"/>
      <c r="AG122" s="67"/>
      <c r="AH122" s="67"/>
      <c r="AI122" s="67"/>
      <c r="AJ122" s="67"/>
      <c r="AK122" s="67"/>
      <c r="AL122" s="67">
        <v>18</v>
      </c>
      <c r="AM122" s="67" t="s">
        <v>150</v>
      </c>
      <c r="AN122" s="67"/>
    </row>
    <row r="123" spans="18:40" hidden="1">
      <c r="R123" s="139"/>
      <c r="S123" s="139"/>
      <c r="T123" s="139"/>
      <c r="U123" s="139"/>
      <c r="Y123" s="67"/>
      <c r="Z123" s="67"/>
      <c r="AA123" s="67"/>
      <c r="AB123" s="67"/>
      <c r="AC123" s="67"/>
      <c r="AD123" s="67"/>
      <c r="AE123" s="67"/>
      <c r="AF123" s="67"/>
      <c r="AG123" s="67"/>
      <c r="AH123" s="67"/>
      <c r="AI123" s="67"/>
      <c r="AJ123" s="67"/>
      <c r="AK123" s="67"/>
      <c r="AL123" s="67">
        <v>19</v>
      </c>
      <c r="AM123" s="67" t="s">
        <v>151</v>
      </c>
      <c r="AN123" s="67"/>
    </row>
    <row r="124" spans="18:40" hidden="1">
      <c r="R124" s="139"/>
      <c r="S124" s="139"/>
      <c r="T124" s="139"/>
      <c r="U124" s="139"/>
      <c r="Y124" s="67"/>
      <c r="Z124" s="67"/>
      <c r="AA124" s="67"/>
      <c r="AB124" s="67"/>
      <c r="AC124" s="67"/>
      <c r="AD124" s="67"/>
      <c r="AE124" s="67"/>
      <c r="AF124" s="67"/>
      <c r="AG124" s="67"/>
      <c r="AH124" s="67"/>
      <c r="AI124" s="67"/>
      <c r="AJ124" s="67"/>
      <c r="AK124" s="67"/>
      <c r="AL124" s="67">
        <v>20</v>
      </c>
      <c r="AM124" s="67" t="s">
        <v>127</v>
      </c>
      <c r="AN124" s="67"/>
    </row>
    <row r="125" spans="18:40" hidden="1">
      <c r="R125" s="139"/>
      <c r="S125" s="139"/>
      <c r="T125" s="139"/>
      <c r="U125" s="139"/>
      <c r="Y125" s="67"/>
      <c r="Z125" s="67"/>
      <c r="AA125" s="67"/>
      <c r="AB125" s="67"/>
      <c r="AC125" s="67"/>
      <c r="AD125" s="67"/>
      <c r="AE125" s="67"/>
      <c r="AF125" s="67"/>
      <c r="AG125" s="67"/>
      <c r="AH125" s="67"/>
      <c r="AI125" s="67"/>
      <c r="AJ125" s="67"/>
      <c r="AK125" s="67"/>
      <c r="AL125" s="67">
        <v>30</v>
      </c>
      <c r="AM125" s="67" t="s">
        <v>129</v>
      </c>
      <c r="AN125" s="67"/>
    </row>
    <row r="126" spans="18:40" hidden="1">
      <c r="R126" s="139"/>
      <c r="S126" s="139"/>
      <c r="T126" s="139"/>
      <c r="U126" s="139"/>
      <c r="Y126" s="67"/>
      <c r="Z126" s="67"/>
      <c r="AA126" s="67"/>
      <c r="AB126" s="67"/>
      <c r="AC126" s="67"/>
      <c r="AD126" s="67"/>
      <c r="AE126" s="67"/>
      <c r="AF126" s="67"/>
      <c r="AG126" s="67"/>
      <c r="AH126" s="67"/>
      <c r="AI126" s="67"/>
      <c r="AJ126" s="67"/>
      <c r="AK126" s="67"/>
      <c r="AL126" s="67">
        <v>40</v>
      </c>
      <c r="AM126" s="67" t="s">
        <v>131</v>
      </c>
      <c r="AN126" s="67"/>
    </row>
    <row r="127" spans="18:40" hidden="1">
      <c r="R127" s="139"/>
      <c r="S127" s="139"/>
      <c r="T127" s="139"/>
      <c r="U127" s="139"/>
      <c r="Y127" s="67"/>
      <c r="Z127" s="67"/>
      <c r="AA127" s="67"/>
      <c r="AB127" s="67"/>
      <c r="AC127" s="67"/>
      <c r="AD127" s="67"/>
      <c r="AE127" s="67"/>
      <c r="AF127" s="67"/>
      <c r="AG127" s="67"/>
      <c r="AH127" s="67"/>
      <c r="AI127" s="67"/>
      <c r="AJ127" s="67"/>
      <c r="AK127" s="67"/>
      <c r="AL127" s="67">
        <v>50</v>
      </c>
      <c r="AM127" s="67" t="s">
        <v>133</v>
      </c>
      <c r="AN127" s="67"/>
    </row>
    <row r="128" spans="18:40" hidden="1">
      <c r="R128" s="139"/>
      <c r="S128" s="139"/>
      <c r="T128" s="139"/>
      <c r="U128" s="139"/>
      <c r="Y128" s="67"/>
      <c r="Z128" s="67"/>
      <c r="AA128" s="67"/>
      <c r="AB128" s="67"/>
      <c r="AC128" s="67"/>
      <c r="AD128" s="67"/>
      <c r="AE128" s="67"/>
      <c r="AF128" s="67"/>
      <c r="AG128" s="67"/>
      <c r="AH128" s="67"/>
      <c r="AI128" s="67"/>
      <c r="AJ128" s="67"/>
      <c r="AK128" s="67"/>
      <c r="AL128" s="67">
        <v>60</v>
      </c>
      <c r="AM128" s="67" t="s">
        <v>135</v>
      </c>
      <c r="AN128" s="67"/>
    </row>
    <row r="129" spans="18:40" hidden="1">
      <c r="R129" s="139"/>
      <c r="S129" s="139"/>
      <c r="T129" s="139"/>
      <c r="U129" s="139"/>
      <c r="Y129" s="67"/>
      <c r="Z129" s="67"/>
      <c r="AA129" s="67"/>
      <c r="AB129" s="67"/>
      <c r="AC129" s="67"/>
      <c r="AD129" s="67"/>
      <c r="AE129" s="67"/>
      <c r="AF129" s="67"/>
      <c r="AG129" s="67"/>
      <c r="AH129" s="67"/>
      <c r="AI129" s="67"/>
      <c r="AJ129" s="67"/>
      <c r="AK129" s="67"/>
      <c r="AL129" s="67">
        <v>70</v>
      </c>
      <c r="AM129" s="67" t="s">
        <v>137</v>
      </c>
      <c r="AN129" s="67"/>
    </row>
    <row r="130" spans="18:40" hidden="1">
      <c r="Y130" s="67"/>
      <c r="Z130" s="67"/>
      <c r="AA130" s="67"/>
      <c r="AB130" s="67"/>
      <c r="AC130" s="67"/>
      <c r="AD130" s="67"/>
      <c r="AE130" s="67"/>
      <c r="AF130" s="67"/>
      <c r="AG130" s="67"/>
      <c r="AH130" s="67"/>
      <c r="AI130" s="67"/>
      <c r="AJ130" s="67"/>
      <c r="AK130" s="67"/>
      <c r="AL130" s="67">
        <v>80</v>
      </c>
      <c r="AM130" s="67" t="s">
        <v>139</v>
      </c>
      <c r="AN130" s="67"/>
    </row>
    <row r="131" spans="18:40" hidden="1">
      <c r="Y131" s="67"/>
      <c r="Z131" s="67"/>
      <c r="AA131" s="67"/>
      <c r="AB131" s="67"/>
      <c r="AC131" s="67"/>
      <c r="AD131" s="67"/>
      <c r="AE131" s="67"/>
      <c r="AF131" s="67"/>
      <c r="AG131" s="67"/>
      <c r="AH131" s="67"/>
      <c r="AI131" s="67"/>
      <c r="AJ131" s="67"/>
      <c r="AK131" s="67"/>
      <c r="AL131" s="67">
        <v>90</v>
      </c>
      <c r="AM131" s="67" t="s">
        <v>141</v>
      </c>
      <c r="AN131" s="67"/>
    </row>
    <row r="132" spans="18:40" hidden="1">
      <c r="Y132" s="139"/>
      <c r="Z132" s="139"/>
      <c r="AA132" s="139"/>
      <c r="AB132" s="139"/>
      <c r="AC132" s="139"/>
      <c r="AD132" s="139"/>
      <c r="AE132" s="139"/>
      <c r="AF132" s="139"/>
      <c r="AG132" s="139"/>
      <c r="AH132" s="139"/>
      <c r="AI132" s="139"/>
      <c r="AJ132" s="139"/>
      <c r="AK132" s="139"/>
    </row>
    <row r="133" spans="18:40" hidden="1">
      <c r="Y133" s="139"/>
      <c r="Z133" s="139"/>
      <c r="AA133" s="139"/>
      <c r="AB133" s="139"/>
      <c r="AC133" s="139"/>
      <c r="AD133" s="139"/>
      <c r="AE133" s="139"/>
      <c r="AF133" s="139"/>
      <c r="AG133" s="139"/>
      <c r="AH133" s="139"/>
      <c r="AI133" s="139"/>
      <c r="AJ133" s="139"/>
      <c r="AK133" s="139"/>
    </row>
    <row r="134" spans="18:40" hidden="1">
      <c r="Y134" s="139"/>
      <c r="Z134" s="139"/>
      <c r="AA134" s="139"/>
      <c r="AB134" s="139"/>
      <c r="AC134" s="139"/>
      <c r="AD134" s="139"/>
      <c r="AE134" s="139"/>
      <c r="AF134" s="139"/>
      <c r="AG134" s="139"/>
      <c r="AH134" s="139"/>
      <c r="AI134" s="139"/>
      <c r="AJ134" s="139"/>
      <c r="AK134" s="139"/>
    </row>
    <row r="135" spans="18:40" hidden="1">
      <c r="Y135" s="139"/>
      <c r="Z135" s="139"/>
      <c r="AA135" s="139"/>
      <c r="AB135" s="139"/>
      <c r="AC135" s="139"/>
      <c r="AD135" s="139"/>
      <c r="AE135" s="139"/>
      <c r="AF135" s="139"/>
      <c r="AG135" s="139"/>
      <c r="AH135" s="139"/>
      <c r="AI135" s="139"/>
      <c r="AJ135" s="139"/>
      <c r="AK135" s="139"/>
    </row>
    <row r="136" spans="18:40" hidden="1">
      <c r="AH136" s="122"/>
    </row>
    <row r="137" spans="18:40" hidden="1">
      <c r="Y137" s="139"/>
      <c r="Z137" s="139"/>
      <c r="AA137" s="139"/>
      <c r="AB137" s="139"/>
      <c r="AC137" s="139"/>
      <c r="AD137" s="139"/>
      <c r="AE137" s="139"/>
      <c r="AF137" s="139"/>
      <c r="AG137" s="139"/>
      <c r="AH137" s="139"/>
      <c r="AI137" s="139"/>
      <c r="AJ137" s="139"/>
      <c r="AK137" s="139"/>
    </row>
    <row r="138" spans="18:40" hidden="1">
      <c r="Y138" s="139"/>
      <c r="Z138" s="139"/>
      <c r="AA138" s="139"/>
      <c r="AB138" s="139"/>
      <c r="AC138" s="139"/>
      <c r="AD138" s="139"/>
      <c r="AE138" s="139"/>
      <c r="AF138" s="139"/>
      <c r="AG138" s="139"/>
      <c r="AH138" s="139"/>
      <c r="AI138" s="139"/>
      <c r="AJ138" s="139"/>
      <c r="AK138" s="139"/>
    </row>
    <row r="139" spans="18:40" hidden="1">
      <c r="Y139" s="139"/>
      <c r="Z139" s="139"/>
      <c r="AA139" s="139"/>
      <c r="AB139" s="139"/>
      <c r="AC139" s="139"/>
      <c r="AD139" s="139"/>
      <c r="AE139" s="139"/>
      <c r="AF139" s="139"/>
      <c r="AG139" s="139"/>
      <c r="AH139" s="139"/>
      <c r="AI139" s="139"/>
      <c r="AJ139" s="139"/>
      <c r="AK139" s="139"/>
    </row>
    <row r="140" spans="18:40" hidden="1">
      <c r="Y140" s="139"/>
      <c r="Z140" s="139"/>
      <c r="AA140" s="139"/>
      <c r="AB140" s="139"/>
      <c r="AC140" s="139"/>
      <c r="AD140" s="139"/>
      <c r="AE140" s="139"/>
      <c r="AF140" s="139"/>
      <c r="AG140" s="139"/>
      <c r="AH140" s="139"/>
      <c r="AI140" s="139"/>
      <c r="AJ140" s="139"/>
      <c r="AK140" s="139"/>
    </row>
    <row r="141" spans="18:40" hidden="1">
      <c r="Y141" s="139"/>
      <c r="Z141" s="139"/>
      <c r="AA141" s="139"/>
      <c r="AB141" s="139"/>
      <c r="AC141" s="139"/>
      <c r="AD141" s="139"/>
      <c r="AE141" s="139"/>
      <c r="AF141" s="139"/>
      <c r="AG141" s="139"/>
      <c r="AH141" s="139"/>
      <c r="AI141" s="139"/>
      <c r="AJ141" s="139"/>
      <c r="AK141" s="139"/>
    </row>
    <row r="142" spans="18:40" hidden="1">
      <c r="Y142" s="139"/>
      <c r="Z142" s="139"/>
      <c r="AA142" s="139"/>
      <c r="AB142" s="139"/>
      <c r="AC142" s="139"/>
      <c r="AD142" s="139"/>
      <c r="AE142" s="139"/>
      <c r="AF142" s="139"/>
      <c r="AG142" s="139"/>
      <c r="AH142" s="139"/>
      <c r="AI142" s="139"/>
      <c r="AJ142" s="139"/>
      <c r="AK142" s="139"/>
    </row>
    <row r="143" spans="18:40" hidden="1">
      <c r="Y143" s="139"/>
      <c r="Z143" s="139"/>
      <c r="AA143" s="139"/>
      <c r="AB143" s="139"/>
      <c r="AC143" s="139"/>
      <c r="AD143" s="139"/>
      <c r="AE143" s="139"/>
      <c r="AF143" s="139"/>
      <c r="AG143" s="139"/>
      <c r="AH143" s="139"/>
      <c r="AI143" s="139"/>
      <c r="AJ143" s="139"/>
      <c r="AK143" s="139"/>
    </row>
    <row r="144" spans="18:40" hidden="1">
      <c r="Y144" s="139"/>
      <c r="Z144" s="139"/>
      <c r="AA144" s="139"/>
      <c r="AB144" s="139"/>
      <c r="AC144" s="139"/>
      <c r="AD144" s="139"/>
      <c r="AE144" s="139"/>
      <c r="AF144" s="139"/>
      <c r="AG144" s="139"/>
      <c r="AH144" s="139"/>
      <c r="AI144" s="139"/>
      <c r="AJ144" s="139"/>
      <c r="AK144" s="139"/>
    </row>
    <row r="145" spans="25:37" hidden="1">
      <c r="Y145" s="139"/>
      <c r="Z145" s="139"/>
      <c r="AA145" s="139"/>
      <c r="AB145" s="139"/>
      <c r="AC145" s="139"/>
      <c r="AD145" s="139"/>
      <c r="AE145" s="139"/>
      <c r="AF145" s="139"/>
      <c r="AG145" s="139"/>
      <c r="AH145" s="139"/>
      <c r="AI145" s="139"/>
      <c r="AJ145" s="139"/>
      <c r="AK145" s="139"/>
    </row>
    <row r="146" spans="25:37" hidden="1">
      <c r="Y146" s="139"/>
      <c r="Z146" s="139"/>
      <c r="AA146" s="139"/>
      <c r="AB146" s="139"/>
      <c r="AC146" s="139"/>
      <c r="AD146" s="139"/>
      <c r="AE146" s="139"/>
      <c r="AF146" s="139"/>
      <c r="AG146" s="139"/>
      <c r="AH146" s="139"/>
      <c r="AI146" s="139"/>
      <c r="AJ146" s="139"/>
      <c r="AK146" s="139"/>
    </row>
    <row r="147" spans="25:37" hidden="1">
      <c r="Y147" s="139"/>
      <c r="Z147" s="139"/>
      <c r="AA147" s="139"/>
      <c r="AB147" s="139"/>
      <c r="AC147" s="139"/>
      <c r="AD147" s="139"/>
      <c r="AE147" s="139"/>
      <c r="AF147" s="139"/>
      <c r="AG147" s="139"/>
      <c r="AH147" s="139"/>
      <c r="AI147" s="139"/>
      <c r="AJ147" s="139"/>
      <c r="AK147" s="139"/>
    </row>
    <row r="148" spans="25:37" hidden="1">
      <c r="Y148" s="139"/>
      <c r="Z148" s="139"/>
      <c r="AA148" s="139"/>
      <c r="AB148" s="139"/>
      <c r="AC148" s="139"/>
      <c r="AD148" s="139"/>
      <c r="AE148" s="139"/>
      <c r="AF148" s="139"/>
      <c r="AG148" s="139"/>
      <c r="AH148" s="139"/>
      <c r="AI148" s="139"/>
      <c r="AJ148" s="139"/>
      <c r="AK148" s="139"/>
    </row>
    <row r="149" spans="25:37" hidden="1">
      <c r="Y149" s="139"/>
      <c r="Z149" s="139"/>
      <c r="AA149" s="139"/>
      <c r="AB149" s="139"/>
      <c r="AC149" s="139"/>
      <c r="AD149" s="139"/>
      <c r="AE149" s="139"/>
      <c r="AF149" s="139"/>
      <c r="AG149" s="139"/>
      <c r="AH149" s="139"/>
      <c r="AI149" s="139"/>
      <c r="AJ149" s="139"/>
      <c r="AK149" s="139"/>
    </row>
    <row r="150" spans="25:37" hidden="1">
      <c r="Y150" s="139"/>
      <c r="Z150" s="139"/>
      <c r="AA150" s="139"/>
      <c r="AB150" s="139"/>
      <c r="AC150" s="139"/>
      <c r="AD150" s="139"/>
      <c r="AE150" s="139"/>
      <c r="AF150" s="139"/>
      <c r="AG150" s="139"/>
      <c r="AH150" s="139"/>
      <c r="AI150" s="139"/>
      <c r="AJ150" s="139"/>
      <c r="AK150" s="139"/>
    </row>
    <row r="151" spans="25:37" hidden="1">
      <c r="Y151" s="139"/>
      <c r="Z151" s="139"/>
      <c r="AA151" s="139"/>
      <c r="AB151" s="139"/>
      <c r="AC151" s="139"/>
      <c r="AD151" s="139"/>
      <c r="AE151" s="139"/>
      <c r="AF151" s="139"/>
      <c r="AG151" s="139"/>
      <c r="AH151" s="139"/>
      <c r="AI151" s="139"/>
      <c r="AJ151" s="139"/>
      <c r="AK151" s="139"/>
    </row>
    <row r="152" spans="25:37" hidden="1">
      <c r="Y152" s="139"/>
      <c r="Z152" s="139"/>
      <c r="AA152" s="139"/>
      <c r="AB152" s="139"/>
      <c r="AC152" s="139"/>
      <c r="AD152" s="139"/>
      <c r="AE152" s="139"/>
      <c r="AF152" s="139"/>
      <c r="AG152" s="139"/>
      <c r="AH152" s="139"/>
      <c r="AI152" s="139"/>
      <c r="AJ152" s="139"/>
      <c r="AK152" s="139"/>
    </row>
    <row r="153" spans="25:37" hidden="1">
      <c r="Y153" s="139"/>
      <c r="Z153" s="139"/>
      <c r="AA153" s="139"/>
      <c r="AB153" s="139"/>
      <c r="AC153" s="139"/>
      <c r="AD153" s="139"/>
      <c r="AE153" s="139"/>
      <c r="AF153" s="139"/>
      <c r="AG153" s="139"/>
      <c r="AH153" s="139"/>
      <c r="AI153" s="139"/>
      <c r="AJ153" s="139"/>
      <c r="AK153" s="139"/>
    </row>
    <row r="154" spans="25:37" hidden="1">
      <c r="Y154" s="139"/>
      <c r="Z154" s="139"/>
      <c r="AA154" s="139"/>
      <c r="AB154" s="139"/>
      <c r="AC154" s="139"/>
      <c r="AD154" s="139"/>
      <c r="AE154" s="139"/>
      <c r="AF154" s="139"/>
      <c r="AG154" s="139"/>
      <c r="AH154" s="139"/>
      <c r="AI154" s="139"/>
      <c r="AJ154" s="139"/>
      <c r="AK154" s="139"/>
    </row>
    <row r="155" spans="25:37" hidden="1">
      <c r="Y155" s="139"/>
      <c r="Z155" s="139"/>
      <c r="AA155" s="139"/>
      <c r="AB155" s="139"/>
      <c r="AC155" s="139"/>
      <c r="AD155" s="139"/>
      <c r="AE155" s="139"/>
      <c r="AF155" s="139"/>
      <c r="AG155" s="139"/>
      <c r="AH155" s="139"/>
      <c r="AI155" s="139"/>
      <c r="AJ155" s="139"/>
      <c r="AK155" s="139"/>
    </row>
    <row r="156" spans="25:37" hidden="1">
      <c r="Y156" s="139"/>
      <c r="Z156" s="139"/>
      <c r="AA156" s="139"/>
      <c r="AB156" s="139"/>
      <c r="AC156" s="139"/>
      <c r="AD156" s="139"/>
      <c r="AE156" s="139"/>
      <c r="AF156" s="139"/>
      <c r="AG156" s="139"/>
      <c r="AH156" s="139"/>
      <c r="AI156" s="139"/>
      <c r="AJ156" s="139"/>
      <c r="AK156" s="139"/>
    </row>
    <row r="157" spans="25:37" hidden="1">
      <c r="Y157" s="139"/>
      <c r="Z157" s="139"/>
      <c r="AA157" s="139"/>
      <c r="AB157" s="139"/>
      <c r="AC157" s="139"/>
      <c r="AD157" s="139"/>
      <c r="AE157" s="139"/>
      <c r="AF157" s="139"/>
      <c r="AG157" s="139"/>
      <c r="AH157" s="139"/>
      <c r="AI157" s="139"/>
      <c r="AJ157" s="139"/>
      <c r="AK157" s="139"/>
    </row>
    <row r="158" spans="25:37" hidden="1">
      <c r="Y158" s="139"/>
      <c r="Z158" s="139"/>
      <c r="AA158" s="139"/>
      <c r="AB158" s="139"/>
      <c r="AC158" s="139"/>
      <c r="AD158" s="139"/>
      <c r="AE158" s="139"/>
      <c r="AF158" s="139"/>
      <c r="AG158" s="139"/>
      <c r="AH158" s="139"/>
      <c r="AI158" s="139"/>
      <c r="AJ158" s="139"/>
      <c r="AK158" s="139"/>
    </row>
    <row r="159" spans="25:37" hidden="1">
      <c r="Y159" s="139"/>
      <c r="Z159" s="139"/>
      <c r="AA159" s="139"/>
      <c r="AB159" s="139"/>
      <c r="AC159" s="139"/>
      <c r="AD159" s="139"/>
      <c r="AE159" s="139"/>
      <c r="AF159" s="139"/>
      <c r="AG159" s="139"/>
      <c r="AH159" s="139"/>
      <c r="AI159" s="139"/>
      <c r="AJ159" s="139"/>
      <c r="AK159" s="139"/>
    </row>
    <row r="160" spans="25:37" hidden="1">
      <c r="Y160" s="139"/>
      <c r="Z160" s="139"/>
      <c r="AA160" s="139"/>
      <c r="AB160" s="139"/>
      <c r="AC160" s="139"/>
      <c r="AD160" s="139"/>
      <c r="AE160" s="139"/>
      <c r="AF160" s="139"/>
      <c r="AG160" s="139"/>
      <c r="AH160" s="139"/>
      <c r="AI160" s="139"/>
      <c r="AJ160" s="139"/>
      <c r="AK160" s="139"/>
    </row>
    <row r="161" spans="25:37" hidden="1">
      <c r="Y161" s="139"/>
      <c r="Z161" s="139"/>
      <c r="AA161" s="139"/>
      <c r="AB161" s="139"/>
      <c r="AC161" s="139"/>
      <c r="AD161" s="139"/>
      <c r="AE161" s="139"/>
      <c r="AF161" s="139"/>
      <c r="AG161" s="139"/>
      <c r="AH161" s="139"/>
      <c r="AI161" s="139"/>
      <c r="AJ161" s="139"/>
      <c r="AK161" s="139"/>
    </row>
    <row r="162" spans="25:37" hidden="1">
      <c r="Y162" s="139"/>
      <c r="Z162" s="139"/>
      <c r="AA162" s="139"/>
      <c r="AB162" s="139"/>
      <c r="AC162" s="139"/>
      <c r="AD162" s="139"/>
      <c r="AE162" s="139"/>
      <c r="AF162" s="139"/>
      <c r="AG162" s="139"/>
      <c r="AH162" s="139"/>
      <c r="AI162" s="139"/>
      <c r="AJ162" s="139"/>
      <c r="AK162" s="139"/>
    </row>
    <row r="163" spans="25:37" hidden="1">
      <c r="Y163" s="139"/>
      <c r="Z163" s="139"/>
      <c r="AA163" s="139"/>
      <c r="AB163" s="139"/>
      <c r="AC163" s="139"/>
      <c r="AD163" s="139"/>
      <c r="AE163" s="139"/>
      <c r="AF163" s="139"/>
      <c r="AG163" s="139"/>
      <c r="AH163" s="139"/>
      <c r="AI163" s="139"/>
      <c r="AJ163" s="139"/>
      <c r="AK163" s="139"/>
    </row>
    <row r="164" spans="25:37" hidden="1">
      <c r="AH164" s="122"/>
    </row>
    <row r="165" spans="25:37" hidden="1">
      <c r="AH165" s="122"/>
    </row>
    <row r="166" spans="25:37" hidden="1">
      <c r="Y166" s="139"/>
      <c r="Z166" s="139"/>
      <c r="AA166" s="139"/>
      <c r="AB166" s="139"/>
      <c r="AC166" s="139"/>
      <c r="AD166" s="139"/>
      <c r="AE166" s="139"/>
      <c r="AF166" s="139"/>
      <c r="AG166" s="139"/>
      <c r="AH166" s="139"/>
      <c r="AI166" s="139"/>
      <c r="AJ166" s="139"/>
      <c r="AK166" s="139"/>
    </row>
    <row r="167" spans="25:37" hidden="1">
      <c r="Y167" s="139"/>
      <c r="Z167" s="139"/>
      <c r="AA167" s="139"/>
      <c r="AB167" s="139"/>
      <c r="AC167" s="139"/>
      <c r="AD167" s="139"/>
      <c r="AE167" s="139"/>
      <c r="AF167" s="139"/>
      <c r="AG167" s="139"/>
      <c r="AH167" s="139"/>
      <c r="AI167" s="139"/>
      <c r="AJ167" s="139"/>
      <c r="AK167" s="139"/>
    </row>
    <row r="168" spans="25:37" hidden="1">
      <c r="Y168" s="139"/>
      <c r="Z168" s="139"/>
      <c r="AA168" s="139"/>
      <c r="AB168" s="139"/>
      <c r="AC168" s="139"/>
      <c r="AD168" s="139"/>
      <c r="AE168" s="139"/>
      <c r="AF168" s="139"/>
      <c r="AG168" s="139"/>
      <c r="AH168" s="139"/>
      <c r="AI168" s="139"/>
      <c r="AJ168" s="139"/>
      <c r="AK168" s="139"/>
    </row>
    <row r="169" spans="25:37" hidden="1">
      <c r="Y169" s="139"/>
      <c r="Z169" s="139"/>
      <c r="AA169" s="139"/>
      <c r="AB169" s="139"/>
      <c r="AC169" s="139"/>
      <c r="AD169" s="139"/>
      <c r="AE169" s="139"/>
      <c r="AF169" s="139"/>
      <c r="AG169" s="139"/>
      <c r="AH169" s="139"/>
      <c r="AI169" s="139"/>
      <c r="AJ169" s="139"/>
      <c r="AK169" s="139"/>
    </row>
    <row r="170" spans="25:37" hidden="1">
      <c r="Y170" s="139"/>
      <c r="Z170" s="139"/>
      <c r="AA170" s="139"/>
      <c r="AB170" s="139"/>
      <c r="AC170" s="139"/>
      <c r="AD170" s="139"/>
      <c r="AE170" s="139"/>
      <c r="AF170" s="139"/>
      <c r="AG170" s="139"/>
      <c r="AH170" s="139"/>
      <c r="AI170" s="139"/>
      <c r="AJ170" s="139"/>
      <c r="AK170" s="139"/>
    </row>
    <row r="171" spans="25:37" hidden="1">
      <c r="Y171" s="139"/>
      <c r="Z171" s="139"/>
      <c r="AA171" s="139"/>
      <c r="AB171" s="139"/>
      <c r="AC171" s="139"/>
      <c r="AD171" s="139"/>
      <c r="AE171" s="139"/>
      <c r="AF171" s="139"/>
      <c r="AG171" s="139"/>
      <c r="AH171" s="139"/>
      <c r="AI171" s="139"/>
      <c r="AJ171" s="139"/>
      <c r="AK171" s="139"/>
    </row>
    <row r="172" spans="25:37" hidden="1">
      <c r="Y172" s="139"/>
      <c r="Z172" s="139"/>
      <c r="AA172" s="139"/>
      <c r="AB172" s="139"/>
      <c r="AC172" s="139"/>
      <c r="AD172" s="139"/>
      <c r="AE172" s="139"/>
      <c r="AF172" s="139"/>
      <c r="AG172" s="139"/>
      <c r="AH172" s="139"/>
      <c r="AI172" s="139"/>
      <c r="AJ172" s="139"/>
      <c r="AK172" s="139"/>
    </row>
    <row r="173" spans="25:37" hidden="1">
      <c r="Y173" s="139"/>
      <c r="Z173" s="139"/>
      <c r="AA173" s="139"/>
      <c r="AB173" s="139"/>
      <c r="AC173" s="139"/>
      <c r="AD173" s="139"/>
      <c r="AE173" s="139"/>
      <c r="AF173" s="139"/>
      <c r="AG173" s="139"/>
      <c r="AH173" s="139"/>
      <c r="AI173" s="139"/>
      <c r="AJ173" s="139"/>
      <c r="AK173" s="139"/>
    </row>
    <row r="174" spans="25:37" hidden="1">
      <c r="Y174" s="139"/>
      <c r="Z174" s="139"/>
      <c r="AA174" s="139"/>
      <c r="AB174" s="139"/>
      <c r="AC174" s="139"/>
      <c r="AD174" s="139"/>
      <c r="AE174" s="139"/>
      <c r="AF174" s="139"/>
      <c r="AG174" s="139"/>
      <c r="AH174" s="139"/>
      <c r="AI174" s="139"/>
      <c r="AJ174" s="139"/>
      <c r="AK174" s="139"/>
    </row>
    <row r="175" spans="25:37" hidden="1">
      <c r="Y175" s="139"/>
      <c r="Z175" s="139"/>
      <c r="AA175" s="139"/>
      <c r="AB175" s="139"/>
      <c r="AC175" s="139"/>
      <c r="AD175" s="139"/>
      <c r="AE175" s="139"/>
      <c r="AF175" s="139"/>
      <c r="AG175" s="139"/>
      <c r="AH175" s="139"/>
      <c r="AI175" s="139"/>
      <c r="AJ175" s="139"/>
      <c r="AK175" s="139"/>
    </row>
    <row r="176" spans="25:37" hidden="1">
      <c r="Y176" s="139"/>
      <c r="Z176" s="139"/>
      <c r="AA176" s="139"/>
      <c r="AB176" s="139"/>
      <c r="AC176" s="139"/>
      <c r="AD176" s="139"/>
      <c r="AE176" s="139"/>
      <c r="AF176" s="139"/>
      <c r="AG176" s="139"/>
      <c r="AH176" s="139"/>
      <c r="AI176" s="139"/>
      <c r="AJ176" s="139"/>
      <c r="AK176" s="139"/>
    </row>
    <row r="177" spans="25:37" hidden="1">
      <c r="Y177" s="139"/>
      <c r="Z177" s="139"/>
      <c r="AA177" s="139"/>
      <c r="AB177" s="139"/>
      <c r="AC177" s="139"/>
      <c r="AD177" s="139"/>
      <c r="AE177" s="139"/>
      <c r="AF177" s="139"/>
      <c r="AG177" s="139"/>
      <c r="AH177" s="139"/>
      <c r="AI177" s="139"/>
      <c r="AJ177" s="139"/>
      <c r="AK177" s="139"/>
    </row>
    <row r="178" spans="25:37" hidden="1">
      <c r="Y178" s="139"/>
      <c r="Z178" s="139"/>
      <c r="AA178" s="139"/>
      <c r="AB178" s="139"/>
      <c r="AC178" s="139"/>
      <c r="AD178" s="139"/>
      <c r="AE178" s="139"/>
      <c r="AF178" s="139"/>
      <c r="AG178" s="139"/>
      <c r="AH178" s="139"/>
      <c r="AI178" s="139"/>
      <c r="AJ178" s="139"/>
      <c r="AK178" s="139"/>
    </row>
    <row r="179" spans="25:37" hidden="1">
      <c r="Y179" s="139"/>
      <c r="Z179" s="139"/>
      <c r="AA179" s="139"/>
      <c r="AB179" s="139"/>
      <c r="AC179" s="139"/>
      <c r="AD179" s="139"/>
      <c r="AE179" s="139"/>
      <c r="AF179" s="139"/>
      <c r="AG179" s="139"/>
      <c r="AH179" s="139"/>
      <c r="AI179" s="139"/>
      <c r="AJ179" s="139"/>
      <c r="AK179" s="139"/>
    </row>
    <row r="180" spans="25:37" hidden="1">
      <c r="Y180" s="139"/>
      <c r="Z180" s="139"/>
      <c r="AA180" s="139"/>
      <c r="AB180" s="139"/>
      <c r="AC180" s="139"/>
      <c r="AD180" s="139"/>
      <c r="AE180" s="139"/>
      <c r="AF180" s="139"/>
      <c r="AG180" s="139"/>
      <c r="AH180" s="139"/>
      <c r="AI180" s="139"/>
      <c r="AJ180" s="139"/>
      <c r="AK180" s="139"/>
    </row>
    <row r="181" spans="25:37" hidden="1">
      <c r="Y181" s="139"/>
      <c r="Z181" s="139"/>
      <c r="AA181" s="139"/>
      <c r="AB181" s="139"/>
      <c r="AC181" s="139"/>
      <c r="AD181" s="139"/>
      <c r="AE181" s="139"/>
      <c r="AF181" s="139"/>
      <c r="AG181" s="139"/>
      <c r="AH181" s="139"/>
      <c r="AI181" s="139"/>
      <c r="AJ181" s="139"/>
      <c r="AK181" s="139"/>
    </row>
    <row r="182" spans="25:37" hidden="1">
      <c r="Y182" s="139"/>
      <c r="Z182" s="139"/>
      <c r="AA182" s="139"/>
      <c r="AB182" s="139"/>
      <c r="AC182" s="139"/>
      <c r="AD182" s="139"/>
      <c r="AE182" s="139"/>
      <c r="AF182" s="139"/>
      <c r="AG182" s="139"/>
      <c r="AH182" s="139"/>
      <c r="AI182" s="139"/>
      <c r="AJ182" s="139"/>
      <c r="AK182" s="139"/>
    </row>
    <row r="183" spans="25:37" hidden="1">
      <c r="Y183" s="139"/>
      <c r="Z183" s="139"/>
      <c r="AA183" s="139"/>
      <c r="AB183" s="139"/>
      <c r="AC183" s="139"/>
      <c r="AD183" s="139"/>
      <c r="AE183" s="139"/>
      <c r="AF183" s="139"/>
      <c r="AG183" s="139"/>
      <c r="AH183" s="139"/>
      <c r="AI183" s="139"/>
      <c r="AJ183" s="139"/>
      <c r="AK183" s="139"/>
    </row>
    <row r="184" spans="25:37" hidden="1">
      <c r="Y184" s="139"/>
      <c r="Z184" s="139"/>
      <c r="AA184" s="139"/>
      <c r="AB184" s="139"/>
      <c r="AC184" s="139"/>
      <c r="AD184" s="139"/>
      <c r="AE184" s="139"/>
      <c r="AF184" s="139"/>
      <c r="AG184" s="139"/>
      <c r="AH184" s="139"/>
      <c r="AI184" s="139"/>
      <c r="AJ184" s="139"/>
      <c r="AK184" s="139"/>
    </row>
    <row r="185" spans="25:37" hidden="1">
      <c r="Y185" s="139"/>
      <c r="Z185" s="139"/>
      <c r="AA185" s="139"/>
      <c r="AB185" s="139"/>
      <c r="AC185" s="139"/>
      <c r="AD185" s="139"/>
      <c r="AE185" s="139"/>
      <c r="AF185" s="139"/>
      <c r="AG185" s="139"/>
      <c r="AH185" s="139"/>
      <c r="AI185" s="139"/>
      <c r="AJ185" s="139"/>
      <c r="AK185" s="139"/>
    </row>
    <row r="186" spans="25:37" hidden="1">
      <c r="Y186" s="139"/>
      <c r="Z186" s="139"/>
      <c r="AA186" s="139"/>
      <c r="AB186" s="139"/>
      <c r="AC186" s="139"/>
      <c r="AD186" s="139"/>
      <c r="AE186" s="139"/>
      <c r="AF186" s="139"/>
      <c r="AG186" s="139"/>
      <c r="AH186" s="139"/>
      <c r="AI186" s="139"/>
      <c r="AJ186" s="139"/>
      <c r="AK186" s="139"/>
    </row>
    <row r="187" spans="25:37" hidden="1">
      <c r="Y187" s="139"/>
      <c r="Z187" s="139"/>
      <c r="AA187" s="139"/>
      <c r="AB187" s="139"/>
      <c r="AC187" s="139"/>
      <c r="AD187" s="139"/>
      <c r="AE187" s="139"/>
      <c r="AF187" s="139"/>
      <c r="AG187" s="139"/>
      <c r="AH187" s="139"/>
      <c r="AI187" s="139"/>
      <c r="AJ187" s="139"/>
      <c r="AK187" s="139"/>
    </row>
    <row r="188" spans="25:37" hidden="1">
      <c r="Y188" s="139"/>
      <c r="Z188" s="139"/>
      <c r="AA188" s="139"/>
      <c r="AB188" s="139"/>
      <c r="AC188" s="139"/>
      <c r="AD188" s="139"/>
      <c r="AE188" s="139"/>
      <c r="AF188" s="139"/>
      <c r="AG188" s="139"/>
      <c r="AH188" s="139"/>
      <c r="AI188" s="139"/>
      <c r="AJ188" s="139"/>
      <c r="AK188" s="139"/>
    </row>
    <row r="189" spans="25:37" hidden="1">
      <c r="Y189" s="139"/>
      <c r="Z189" s="139"/>
      <c r="AA189" s="139"/>
      <c r="AB189" s="139"/>
      <c r="AC189" s="139"/>
      <c r="AD189" s="139"/>
      <c r="AE189" s="139"/>
      <c r="AF189" s="139"/>
      <c r="AG189" s="139"/>
      <c r="AH189" s="139"/>
      <c r="AI189" s="139"/>
      <c r="AJ189" s="139"/>
      <c r="AK189" s="139"/>
    </row>
    <row r="190" spans="25:37" hidden="1">
      <c r="Y190" s="139"/>
      <c r="Z190" s="139"/>
      <c r="AA190" s="139"/>
      <c r="AB190" s="139"/>
      <c r="AC190" s="139"/>
      <c r="AD190" s="139"/>
      <c r="AE190" s="139"/>
      <c r="AF190" s="139"/>
      <c r="AG190" s="139"/>
      <c r="AH190" s="139"/>
      <c r="AI190" s="139"/>
      <c r="AJ190" s="139"/>
      <c r="AK190" s="139"/>
    </row>
    <row r="191" spans="25:37" hidden="1">
      <c r="Y191" s="139"/>
      <c r="Z191" s="139"/>
      <c r="AA191" s="139"/>
      <c r="AB191" s="139"/>
      <c r="AC191" s="139"/>
      <c r="AD191" s="139"/>
      <c r="AE191" s="139"/>
      <c r="AF191" s="139"/>
      <c r="AG191" s="139"/>
      <c r="AH191" s="139"/>
      <c r="AI191" s="139"/>
      <c r="AJ191" s="139"/>
      <c r="AK191" s="139"/>
    </row>
    <row r="192" spans="25:37" hidden="1">
      <c r="Y192" s="139"/>
      <c r="Z192" s="139"/>
      <c r="AA192" s="139"/>
      <c r="AB192" s="139"/>
      <c r="AC192" s="139"/>
      <c r="AD192" s="139"/>
      <c r="AE192" s="139"/>
      <c r="AF192" s="139"/>
      <c r="AG192" s="139"/>
      <c r="AH192" s="139"/>
      <c r="AI192" s="139"/>
      <c r="AJ192" s="139"/>
      <c r="AK192" s="139"/>
    </row>
    <row r="193" spans="34:34" hidden="1">
      <c r="AH193" s="122"/>
    </row>
    <row r="194" spans="34:34" hidden="1">
      <c r="AH194" s="122"/>
    </row>
    <row r="195" spans="34:34" hidden="1">
      <c r="AH195" s="122"/>
    </row>
    <row r="196" spans="34:34" hidden="1">
      <c r="AH196" s="122"/>
    </row>
    <row r="197" spans="34:34" hidden="1">
      <c r="AH197" s="122"/>
    </row>
    <row r="198" spans="34:34" hidden="1">
      <c r="AH198" s="122"/>
    </row>
    <row r="199" spans="34:34" hidden="1">
      <c r="AH199" s="122"/>
    </row>
    <row r="200" spans="34:34" hidden="1">
      <c r="AH200" s="122"/>
    </row>
    <row r="201" spans="34:34" hidden="1">
      <c r="AH201" s="122"/>
    </row>
    <row r="202" spans="34:34" hidden="1">
      <c r="AH202" s="122"/>
    </row>
    <row r="203" spans="34:34" hidden="1">
      <c r="AH203" s="122"/>
    </row>
    <row r="204" spans="34:34" hidden="1">
      <c r="AH204" s="122"/>
    </row>
    <row r="205" spans="34:34" hidden="1">
      <c r="AH205" s="122"/>
    </row>
    <row r="206" spans="34:34" hidden="1">
      <c r="AH206" s="122"/>
    </row>
    <row r="207" spans="34:34" hidden="1">
      <c r="AH207" s="122"/>
    </row>
    <row r="208" spans="34:34" hidden="1">
      <c r="AH208" s="122"/>
    </row>
    <row r="209" spans="34:34" hidden="1">
      <c r="AH209" s="122"/>
    </row>
    <row r="210" spans="34:34" hidden="1">
      <c r="AH210" s="122"/>
    </row>
    <row r="211" spans="34:34" hidden="1">
      <c r="AH211" s="122"/>
    </row>
    <row r="212" spans="34:34" hidden="1">
      <c r="AH212" s="122"/>
    </row>
    <row r="213" spans="34:34" hidden="1">
      <c r="AH213" s="122"/>
    </row>
    <row r="214" spans="34:34" hidden="1">
      <c r="AH214" s="122"/>
    </row>
    <row r="215" spans="34:34" hidden="1">
      <c r="AH215" s="122"/>
    </row>
    <row r="216" spans="34:34" hidden="1">
      <c r="AH216" s="122"/>
    </row>
    <row r="217" spans="34:34" hidden="1">
      <c r="AH217" s="122"/>
    </row>
    <row r="218" spans="34:34" hidden="1">
      <c r="AH218" s="122"/>
    </row>
    <row r="219" spans="34:34" hidden="1">
      <c r="AH219" s="122"/>
    </row>
    <row r="220" spans="34:34" hidden="1">
      <c r="AH220" s="122"/>
    </row>
    <row r="221" spans="34:34" hidden="1">
      <c r="AH221" s="122"/>
    </row>
    <row r="222" spans="34:34" hidden="1">
      <c r="AH222" s="122"/>
    </row>
    <row r="223" spans="34:34" hidden="1">
      <c r="AH223" s="122"/>
    </row>
    <row r="224" spans="34:34" hidden="1">
      <c r="AH224" s="122"/>
    </row>
    <row r="225" spans="34:34" hidden="1">
      <c r="AH225" s="122"/>
    </row>
    <row r="226" spans="34:34" hidden="1">
      <c r="AH226" s="122"/>
    </row>
    <row r="227" spans="34:34" hidden="1">
      <c r="AH227" s="122"/>
    </row>
    <row r="228" spans="34:34" hidden="1">
      <c r="AH228" s="122"/>
    </row>
    <row r="229" spans="34:34" hidden="1">
      <c r="AH229" s="122"/>
    </row>
    <row r="230" spans="34:34" hidden="1">
      <c r="AH230" s="122"/>
    </row>
    <row r="231" spans="34:34" hidden="1">
      <c r="AH231" s="122"/>
    </row>
    <row r="232" spans="34:34" hidden="1">
      <c r="AH232" s="122"/>
    </row>
    <row r="233" spans="34:34" hidden="1">
      <c r="AH233" s="122"/>
    </row>
    <row r="234" spans="34:34" hidden="1">
      <c r="AH234" s="122"/>
    </row>
    <row r="235" spans="34:34" hidden="1">
      <c r="AH235" s="122"/>
    </row>
    <row r="236" spans="34:34" hidden="1">
      <c r="AH236" s="122"/>
    </row>
    <row r="237" spans="34:34" hidden="1">
      <c r="AH237" s="122"/>
    </row>
    <row r="238" spans="34:34" hidden="1">
      <c r="AH238" s="122"/>
    </row>
    <row r="239" spans="34:34" hidden="1">
      <c r="AH239" s="122"/>
    </row>
    <row r="240" spans="34:34" hidden="1">
      <c r="AH240" s="122"/>
    </row>
    <row r="241" spans="34:34" hidden="1">
      <c r="AH241" s="122"/>
    </row>
    <row r="242" spans="34:34" hidden="1">
      <c r="AH242" s="122"/>
    </row>
    <row r="243" spans="34:34" hidden="1">
      <c r="AH243" s="122"/>
    </row>
    <row r="244" spans="34:34" hidden="1">
      <c r="AH244" s="122"/>
    </row>
    <row r="245" spans="34:34" hidden="1">
      <c r="AH245" s="122"/>
    </row>
    <row r="246" spans="34:34" hidden="1">
      <c r="AH246" s="122"/>
    </row>
    <row r="247" spans="34:34" hidden="1">
      <c r="AH247" s="122"/>
    </row>
    <row r="248" spans="34:34" hidden="1">
      <c r="AH248" s="122"/>
    </row>
    <row r="249" spans="34:34" hidden="1">
      <c r="AH249" s="122"/>
    </row>
    <row r="250" spans="34:34" hidden="1">
      <c r="AH250" s="122"/>
    </row>
    <row r="251" spans="34:34" hidden="1">
      <c r="AH251" s="122"/>
    </row>
    <row r="252" spans="34:34" hidden="1">
      <c r="AH252" s="122"/>
    </row>
    <row r="253" spans="34:34" hidden="1">
      <c r="AH253" s="122"/>
    </row>
    <row r="254" spans="34:34" hidden="1">
      <c r="AH254" s="122"/>
    </row>
    <row r="255" spans="34:34" hidden="1">
      <c r="AH255" s="122"/>
    </row>
    <row r="256" spans="34:34" hidden="1">
      <c r="AH256" s="122"/>
    </row>
    <row r="257" spans="34:34" hidden="1">
      <c r="AH257" s="122"/>
    </row>
    <row r="258" spans="34:34" hidden="1">
      <c r="AH258" s="122"/>
    </row>
    <row r="259" spans="34:34" hidden="1">
      <c r="AH259" s="122"/>
    </row>
    <row r="260" spans="34:34" hidden="1">
      <c r="AH260" s="122"/>
    </row>
    <row r="261" spans="34:34" hidden="1">
      <c r="AH261" s="122"/>
    </row>
    <row r="262" spans="34:34" hidden="1">
      <c r="AH262" s="122"/>
    </row>
    <row r="263" spans="34:34" hidden="1">
      <c r="AH263" s="122"/>
    </row>
    <row r="264" spans="34:34" hidden="1">
      <c r="AH264" s="122"/>
    </row>
    <row r="265" spans="34:34" hidden="1">
      <c r="AH265" s="122"/>
    </row>
    <row r="266" spans="34:34" hidden="1">
      <c r="AH266" s="122"/>
    </row>
    <row r="267" spans="34:34" hidden="1">
      <c r="AH267" s="122"/>
    </row>
    <row r="268" spans="34:34" hidden="1">
      <c r="AH268" s="122"/>
    </row>
    <row r="269" spans="34:34" hidden="1">
      <c r="AH269" s="122"/>
    </row>
    <row r="270" spans="34:34" hidden="1">
      <c r="AH270" s="122"/>
    </row>
    <row r="271" spans="34:34" hidden="1">
      <c r="AH271" s="122"/>
    </row>
    <row r="272" spans="34:34" hidden="1">
      <c r="AH272" s="122"/>
    </row>
    <row r="273" spans="34:34" hidden="1">
      <c r="AH273" s="122"/>
    </row>
    <row r="274" spans="34:34" hidden="1">
      <c r="AH274" s="122"/>
    </row>
    <row r="275" spans="34:34" hidden="1">
      <c r="AH275" s="122"/>
    </row>
    <row r="276" spans="34:34" hidden="1">
      <c r="AH276" s="122"/>
    </row>
    <row r="277" spans="34:34" hidden="1">
      <c r="AH277" s="122"/>
    </row>
    <row r="278" spans="34:34" hidden="1">
      <c r="AH278" s="122"/>
    </row>
    <row r="279" spans="34:34" hidden="1">
      <c r="AH279" s="122"/>
    </row>
    <row r="280" spans="34:34" hidden="1">
      <c r="AH280" s="122"/>
    </row>
    <row r="281" spans="34:34" hidden="1">
      <c r="AH281" s="122"/>
    </row>
    <row r="282" spans="34:34" hidden="1">
      <c r="AH282" s="122"/>
    </row>
    <row r="283" spans="34:34" hidden="1">
      <c r="AH283" s="122"/>
    </row>
    <row r="284" spans="34:34" hidden="1">
      <c r="AH284" s="122"/>
    </row>
    <row r="285" spans="34:34" hidden="1">
      <c r="AH285" s="122"/>
    </row>
    <row r="286" spans="34:34" hidden="1">
      <c r="AH286" s="122"/>
    </row>
    <row r="287" spans="34:34" hidden="1">
      <c r="AH287" s="122"/>
    </row>
    <row r="288" spans="34:34" hidden="1">
      <c r="AH288" s="122"/>
    </row>
    <row r="289" spans="34:34" hidden="1">
      <c r="AH289" s="122"/>
    </row>
    <row r="290" spans="34:34" hidden="1">
      <c r="AH290" s="122"/>
    </row>
    <row r="291" spans="34:34" hidden="1">
      <c r="AH291" s="122"/>
    </row>
    <row r="292" spans="34:34" hidden="1">
      <c r="AH292" s="122"/>
    </row>
    <row r="293" spans="34:34" hidden="1">
      <c r="AH293" s="122"/>
    </row>
    <row r="294" spans="34:34" hidden="1">
      <c r="AH294" s="122"/>
    </row>
    <row r="295" spans="34:34" hidden="1">
      <c r="AH295" s="122"/>
    </row>
    <row r="296" spans="34:34" hidden="1">
      <c r="AH296" s="122"/>
    </row>
    <row r="297" spans="34:34" hidden="1">
      <c r="AH297" s="122"/>
    </row>
    <row r="298" spans="34:34" hidden="1">
      <c r="AH298" s="122"/>
    </row>
    <row r="299" spans="34:34" hidden="1">
      <c r="AH299" s="122"/>
    </row>
    <row r="300" spans="34:34" hidden="1">
      <c r="AH300" s="122"/>
    </row>
    <row r="301" spans="34:34" hidden="1">
      <c r="AH301" s="122"/>
    </row>
    <row r="302" spans="34:34" hidden="1">
      <c r="AH302" s="122"/>
    </row>
    <row r="303" spans="34:34" hidden="1">
      <c r="AH303" s="122"/>
    </row>
    <row r="304" spans="34:34" hidden="1">
      <c r="AH304" s="122"/>
    </row>
    <row r="305" spans="34:34" hidden="1">
      <c r="AH305" s="122"/>
    </row>
    <row r="306" spans="34:34" hidden="1">
      <c r="AH306" s="122"/>
    </row>
    <row r="307" spans="34:34" hidden="1">
      <c r="AH307" s="122"/>
    </row>
    <row r="308" spans="34:34" hidden="1">
      <c r="AH308" s="122"/>
    </row>
    <row r="309" spans="34:34" hidden="1">
      <c r="AH309" s="122"/>
    </row>
    <row r="310" spans="34:34" hidden="1">
      <c r="AH310" s="122"/>
    </row>
    <row r="311" spans="34:34" hidden="1">
      <c r="AH311" s="122"/>
    </row>
    <row r="312" spans="34:34" hidden="1">
      <c r="AH312" s="122"/>
    </row>
    <row r="313" spans="34:34" hidden="1">
      <c r="AH313" s="122"/>
    </row>
    <row r="314" spans="34:34" hidden="1">
      <c r="AH314" s="122"/>
    </row>
    <row r="315" spans="34:34" hidden="1">
      <c r="AH315" s="122"/>
    </row>
    <row r="316" spans="34:34" hidden="1">
      <c r="AH316" s="122"/>
    </row>
    <row r="317" spans="34:34" hidden="1">
      <c r="AH317" s="122"/>
    </row>
    <row r="318" spans="34:34" hidden="1">
      <c r="AH318" s="122"/>
    </row>
    <row r="319" spans="34:34" hidden="1">
      <c r="AH319" s="122"/>
    </row>
    <row r="320" spans="34:34" hidden="1">
      <c r="AH320" s="122"/>
    </row>
    <row r="321" spans="34:34" hidden="1">
      <c r="AH321" s="122"/>
    </row>
    <row r="322" spans="34:34" hidden="1">
      <c r="AH322" s="122"/>
    </row>
    <row r="323" spans="34:34" hidden="1">
      <c r="AH323" s="122"/>
    </row>
    <row r="324" spans="34:34" hidden="1">
      <c r="AH324" s="122"/>
    </row>
  </sheetData>
  <sheetProtection sheet="1" objects="1" scenarios="1" selectLockedCells="1"/>
  <mergeCells count="30">
    <mergeCell ref="C4:T4"/>
    <mergeCell ref="P5:T5"/>
    <mergeCell ref="P8:Q8"/>
    <mergeCell ref="E9:M9"/>
    <mergeCell ref="B14:B36"/>
    <mergeCell ref="O14:P14"/>
    <mergeCell ref="C15:E15"/>
    <mergeCell ref="N15:N16"/>
    <mergeCell ref="F17:L17"/>
    <mergeCell ref="N17:N18"/>
    <mergeCell ref="F19:L19"/>
    <mergeCell ref="N19:N20"/>
    <mergeCell ref="F21:L21"/>
    <mergeCell ref="F23:L23"/>
    <mergeCell ref="C2:T2"/>
    <mergeCell ref="O46:T46"/>
    <mergeCell ref="F25:L25"/>
    <mergeCell ref="G30:L30"/>
    <mergeCell ref="Y30:AA30"/>
    <mergeCell ref="G32:I32"/>
    <mergeCell ref="J32:T32"/>
    <mergeCell ref="C33:T33"/>
    <mergeCell ref="J35:M35"/>
    <mergeCell ref="C39:T39"/>
    <mergeCell ref="C40:U40"/>
    <mergeCell ref="C41:U41"/>
    <mergeCell ref="C42:U42"/>
    <mergeCell ref="J11:M11"/>
    <mergeCell ref="P11:T11"/>
    <mergeCell ref="C3:T3"/>
  </mergeCells>
  <conditionalFormatting sqref="A2:V50">
    <cfRule type="expression" dxfId="4" priority="2" stopIfTrue="1">
      <formula>$A$1=0</formula>
    </cfRule>
  </conditionalFormatting>
  <conditionalFormatting sqref="X1">
    <cfRule type="expression" dxfId="3" priority="1" stopIfTrue="1">
      <formula>$A$1=0</formula>
    </cfRule>
  </conditionalFormatting>
  <dataValidations count="1">
    <dataValidation type="list" allowBlank="1" showInputMessage="1" showErrorMessage="1" sqref="F65536:M65536 WVN1048576:WVU1048576 WLR1048576:WLY1048576 WBV1048576:WCC1048576 VRZ1048576:VSG1048576 VID1048576:VIK1048576 UYH1048576:UYO1048576 UOL1048576:UOS1048576 UEP1048576:UEW1048576 TUT1048576:TVA1048576 TKX1048576:TLE1048576 TBB1048576:TBI1048576 SRF1048576:SRM1048576 SHJ1048576:SHQ1048576 RXN1048576:RXU1048576 RNR1048576:RNY1048576 RDV1048576:REC1048576 QTZ1048576:QUG1048576 QKD1048576:QKK1048576 QAH1048576:QAO1048576 PQL1048576:PQS1048576 PGP1048576:PGW1048576 OWT1048576:OXA1048576 OMX1048576:ONE1048576 ODB1048576:ODI1048576 NTF1048576:NTM1048576 NJJ1048576:NJQ1048576 MZN1048576:MZU1048576 MPR1048576:MPY1048576 MFV1048576:MGC1048576 LVZ1048576:LWG1048576 LMD1048576:LMK1048576 LCH1048576:LCO1048576 KSL1048576:KSS1048576 KIP1048576:KIW1048576 JYT1048576:JZA1048576 JOX1048576:JPE1048576 JFB1048576:JFI1048576 IVF1048576:IVM1048576 ILJ1048576:ILQ1048576 IBN1048576:IBU1048576 HRR1048576:HRY1048576 HHV1048576:HIC1048576 GXZ1048576:GYG1048576 GOD1048576:GOK1048576 GEH1048576:GEO1048576 FUL1048576:FUS1048576 FKP1048576:FKW1048576 FAT1048576:FBA1048576 EQX1048576:ERE1048576 EHB1048576:EHI1048576 DXF1048576:DXM1048576 DNJ1048576:DNQ1048576 DDN1048576:DDU1048576 CTR1048576:CTY1048576 CJV1048576:CKC1048576 BZZ1048576:CAG1048576 BQD1048576:BQK1048576 BGH1048576:BGO1048576 AWL1048576:AWS1048576 AMP1048576:AMW1048576 ACT1048576:ADA1048576 SX1048576:TE1048576 JB1048576:JI1048576 F1048576:M1048576 WVN983040:WVU983040 WLR983040:WLY983040 WBV983040:WCC983040 VRZ983040:VSG983040 VID983040:VIK983040 UYH983040:UYO983040 UOL983040:UOS983040 UEP983040:UEW983040 TUT983040:TVA983040 TKX983040:TLE983040 TBB983040:TBI983040 SRF983040:SRM983040 SHJ983040:SHQ983040 RXN983040:RXU983040 RNR983040:RNY983040 RDV983040:REC983040 QTZ983040:QUG983040 QKD983040:QKK983040 QAH983040:QAO983040 PQL983040:PQS983040 PGP983040:PGW983040 OWT983040:OXA983040 OMX983040:ONE983040 ODB983040:ODI983040 NTF983040:NTM983040 NJJ983040:NJQ983040 MZN983040:MZU983040 MPR983040:MPY983040 MFV983040:MGC983040 LVZ983040:LWG983040 LMD983040:LMK983040 LCH983040:LCO983040 KSL983040:KSS983040 KIP983040:KIW983040 JYT983040:JZA983040 JOX983040:JPE983040 JFB983040:JFI983040 IVF983040:IVM983040 ILJ983040:ILQ983040 IBN983040:IBU983040 HRR983040:HRY983040 HHV983040:HIC983040 GXZ983040:GYG983040 GOD983040:GOK983040 GEH983040:GEO983040 FUL983040:FUS983040 FKP983040:FKW983040 FAT983040:FBA983040 EQX983040:ERE983040 EHB983040:EHI983040 DXF983040:DXM983040 DNJ983040:DNQ983040 DDN983040:DDU983040 CTR983040:CTY983040 CJV983040:CKC983040 BZZ983040:CAG983040 BQD983040:BQK983040 BGH983040:BGO983040 AWL983040:AWS983040 AMP983040:AMW983040 ACT983040:ADA983040 SX983040:TE983040 JB983040:JI983040 F983040:M983040 WVN917504:WVU917504 WLR917504:WLY917504 WBV917504:WCC917504 VRZ917504:VSG917504 VID917504:VIK917504 UYH917504:UYO917504 UOL917504:UOS917504 UEP917504:UEW917504 TUT917504:TVA917504 TKX917504:TLE917504 TBB917504:TBI917504 SRF917504:SRM917504 SHJ917504:SHQ917504 RXN917504:RXU917504 RNR917504:RNY917504 RDV917504:REC917504 QTZ917504:QUG917504 QKD917504:QKK917504 QAH917504:QAO917504 PQL917504:PQS917504 PGP917504:PGW917504 OWT917504:OXA917504 OMX917504:ONE917504 ODB917504:ODI917504 NTF917504:NTM917504 NJJ917504:NJQ917504 MZN917504:MZU917504 MPR917504:MPY917504 MFV917504:MGC917504 LVZ917504:LWG917504 LMD917504:LMK917504 LCH917504:LCO917504 KSL917504:KSS917504 KIP917504:KIW917504 JYT917504:JZA917504 JOX917504:JPE917504 JFB917504:JFI917504 IVF917504:IVM917504 ILJ917504:ILQ917504 IBN917504:IBU917504 HRR917504:HRY917504 HHV917504:HIC917504 GXZ917504:GYG917504 GOD917504:GOK917504 GEH917504:GEO917504 FUL917504:FUS917504 FKP917504:FKW917504 FAT917504:FBA917504 EQX917504:ERE917504 EHB917504:EHI917504 DXF917504:DXM917504 DNJ917504:DNQ917504 DDN917504:DDU917504 CTR917504:CTY917504 CJV917504:CKC917504 BZZ917504:CAG917504 BQD917504:BQK917504 BGH917504:BGO917504 AWL917504:AWS917504 AMP917504:AMW917504 ACT917504:ADA917504 SX917504:TE917504 JB917504:JI917504 F917504:M917504 WVN851968:WVU851968 WLR851968:WLY851968 WBV851968:WCC851968 VRZ851968:VSG851968 VID851968:VIK851968 UYH851968:UYO851968 UOL851968:UOS851968 UEP851968:UEW851968 TUT851968:TVA851968 TKX851968:TLE851968 TBB851968:TBI851968 SRF851968:SRM851968 SHJ851968:SHQ851968 RXN851968:RXU851968 RNR851968:RNY851968 RDV851968:REC851968 QTZ851968:QUG851968 QKD851968:QKK851968 QAH851968:QAO851968 PQL851968:PQS851968 PGP851968:PGW851968 OWT851968:OXA851968 OMX851968:ONE851968 ODB851968:ODI851968 NTF851968:NTM851968 NJJ851968:NJQ851968 MZN851968:MZU851968 MPR851968:MPY851968 MFV851968:MGC851968 LVZ851968:LWG851968 LMD851968:LMK851968 LCH851968:LCO851968 KSL851968:KSS851968 KIP851968:KIW851968 JYT851968:JZA851968 JOX851968:JPE851968 JFB851968:JFI851968 IVF851968:IVM851968 ILJ851968:ILQ851968 IBN851968:IBU851968 HRR851968:HRY851968 HHV851968:HIC851968 GXZ851968:GYG851968 GOD851968:GOK851968 GEH851968:GEO851968 FUL851968:FUS851968 FKP851968:FKW851968 FAT851968:FBA851968 EQX851968:ERE851968 EHB851968:EHI851968 DXF851968:DXM851968 DNJ851968:DNQ851968 DDN851968:DDU851968 CTR851968:CTY851968 CJV851968:CKC851968 BZZ851968:CAG851968 BQD851968:BQK851968 BGH851968:BGO851968 AWL851968:AWS851968 AMP851968:AMW851968 ACT851968:ADA851968 SX851968:TE851968 JB851968:JI851968 F851968:M851968 WVN786432:WVU786432 WLR786432:WLY786432 WBV786432:WCC786432 VRZ786432:VSG786432 VID786432:VIK786432 UYH786432:UYO786432 UOL786432:UOS786432 UEP786432:UEW786432 TUT786432:TVA786432 TKX786432:TLE786432 TBB786432:TBI786432 SRF786432:SRM786432 SHJ786432:SHQ786432 RXN786432:RXU786432 RNR786432:RNY786432 RDV786432:REC786432 QTZ786432:QUG786432 QKD786432:QKK786432 QAH786432:QAO786432 PQL786432:PQS786432 PGP786432:PGW786432 OWT786432:OXA786432 OMX786432:ONE786432 ODB786432:ODI786432 NTF786432:NTM786432 NJJ786432:NJQ786432 MZN786432:MZU786432 MPR786432:MPY786432 MFV786432:MGC786432 LVZ786432:LWG786432 LMD786432:LMK786432 LCH786432:LCO786432 KSL786432:KSS786432 KIP786432:KIW786432 JYT786432:JZA786432 JOX786432:JPE786432 JFB786432:JFI786432 IVF786432:IVM786432 ILJ786432:ILQ786432 IBN786432:IBU786432 HRR786432:HRY786432 HHV786432:HIC786432 GXZ786432:GYG786432 GOD786432:GOK786432 GEH786432:GEO786432 FUL786432:FUS786432 FKP786432:FKW786432 FAT786432:FBA786432 EQX786432:ERE786432 EHB786432:EHI786432 DXF786432:DXM786432 DNJ786432:DNQ786432 DDN786432:DDU786432 CTR786432:CTY786432 CJV786432:CKC786432 BZZ786432:CAG786432 BQD786432:BQK786432 BGH786432:BGO786432 AWL786432:AWS786432 AMP786432:AMW786432 ACT786432:ADA786432 SX786432:TE786432 JB786432:JI786432 F786432:M786432 WVN720896:WVU720896 WLR720896:WLY720896 WBV720896:WCC720896 VRZ720896:VSG720896 VID720896:VIK720896 UYH720896:UYO720896 UOL720896:UOS720896 UEP720896:UEW720896 TUT720896:TVA720896 TKX720896:TLE720896 TBB720896:TBI720896 SRF720896:SRM720896 SHJ720896:SHQ720896 RXN720896:RXU720896 RNR720896:RNY720896 RDV720896:REC720896 QTZ720896:QUG720896 QKD720896:QKK720896 QAH720896:QAO720896 PQL720896:PQS720896 PGP720896:PGW720896 OWT720896:OXA720896 OMX720896:ONE720896 ODB720896:ODI720896 NTF720896:NTM720896 NJJ720896:NJQ720896 MZN720896:MZU720896 MPR720896:MPY720896 MFV720896:MGC720896 LVZ720896:LWG720896 LMD720896:LMK720896 LCH720896:LCO720896 KSL720896:KSS720896 KIP720896:KIW720896 JYT720896:JZA720896 JOX720896:JPE720896 JFB720896:JFI720896 IVF720896:IVM720896 ILJ720896:ILQ720896 IBN720896:IBU720896 HRR720896:HRY720896 HHV720896:HIC720896 GXZ720896:GYG720896 GOD720896:GOK720896 GEH720896:GEO720896 FUL720896:FUS720896 FKP720896:FKW720896 FAT720896:FBA720896 EQX720896:ERE720896 EHB720896:EHI720896 DXF720896:DXM720896 DNJ720896:DNQ720896 DDN720896:DDU720896 CTR720896:CTY720896 CJV720896:CKC720896 BZZ720896:CAG720896 BQD720896:BQK720896 BGH720896:BGO720896 AWL720896:AWS720896 AMP720896:AMW720896 ACT720896:ADA720896 SX720896:TE720896 JB720896:JI720896 F720896:M720896 WVN655360:WVU655360 WLR655360:WLY655360 WBV655360:WCC655360 VRZ655360:VSG655360 VID655360:VIK655360 UYH655360:UYO655360 UOL655360:UOS655360 UEP655360:UEW655360 TUT655360:TVA655360 TKX655360:TLE655360 TBB655360:TBI655360 SRF655360:SRM655360 SHJ655360:SHQ655360 RXN655360:RXU655360 RNR655360:RNY655360 RDV655360:REC655360 QTZ655360:QUG655360 QKD655360:QKK655360 QAH655360:QAO655360 PQL655360:PQS655360 PGP655360:PGW655360 OWT655360:OXA655360 OMX655360:ONE655360 ODB655360:ODI655360 NTF655360:NTM655360 NJJ655360:NJQ655360 MZN655360:MZU655360 MPR655360:MPY655360 MFV655360:MGC655360 LVZ655360:LWG655360 LMD655360:LMK655360 LCH655360:LCO655360 KSL655360:KSS655360 KIP655360:KIW655360 JYT655360:JZA655360 JOX655360:JPE655360 JFB655360:JFI655360 IVF655360:IVM655360 ILJ655360:ILQ655360 IBN655360:IBU655360 HRR655360:HRY655360 HHV655360:HIC655360 GXZ655360:GYG655360 GOD655360:GOK655360 GEH655360:GEO655360 FUL655360:FUS655360 FKP655360:FKW655360 FAT655360:FBA655360 EQX655360:ERE655360 EHB655360:EHI655360 DXF655360:DXM655360 DNJ655360:DNQ655360 DDN655360:DDU655360 CTR655360:CTY655360 CJV655360:CKC655360 BZZ655360:CAG655360 BQD655360:BQK655360 BGH655360:BGO655360 AWL655360:AWS655360 AMP655360:AMW655360 ACT655360:ADA655360 SX655360:TE655360 JB655360:JI655360 F655360:M655360 WVN589824:WVU589824 WLR589824:WLY589824 WBV589824:WCC589824 VRZ589824:VSG589824 VID589824:VIK589824 UYH589824:UYO589824 UOL589824:UOS589824 UEP589824:UEW589824 TUT589824:TVA589824 TKX589824:TLE589824 TBB589824:TBI589824 SRF589824:SRM589824 SHJ589824:SHQ589824 RXN589824:RXU589824 RNR589824:RNY589824 RDV589824:REC589824 QTZ589824:QUG589824 QKD589824:QKK589824 QAH589824:QAO589824 PQL589824:PQS589824 PGP589824:PGW589824 OWT589824:OXA589824 OMX589824:ONE589824 ODB589824:ODI589824 NTF589824:NTM589824 NJJ589824:NJQ589824 MZN589824:MZU589824 MPR589824:MPY589824 MFV589824:MGC589824 LVZ589824:LWG589824 LMD589824:LMK589824 LCH589824:LCO589824 KSL589824:KSS589824 KIP589824:KIW589824 JYT589824:JZA589824 JOX589824:JPE589824 JFB589824:JFI589824 IVF589824:IVM589824 ILJ589824:ILQ589824 IBN589824:IBU589824 HRR589824:HRY589824 HHV589824:HIC589824 GXZ589824:GYG589824 GOD589824:GOK589824 GEH589824:GEO589824 FUL589824:FUS589824 FKP589824:FKW589824 FAT589824:FBA589824 EQX589824:ERE589824 EHB589824:EHI589824 DXF589824:DXM589824 DNJ589824:DNQ589824 DDN589824:DDU589824 CTR589824:CTY589824 CJV589824:CKC589824 BZZ589824:CAG589824 BQD589824:BQK589824 BGH589824:BGO589824 AWL589824:AWS589824 AMP589824:AMW589824 ACT589824:ADA589824 SX589824:TE589824 JB589824:JI589824 F589824:M589824 WVN524288:WVU524288 WLR524288:WLY524288 WBV524288:WCC524288 VRZ524288:VSG524288 VID524288:VIK524288 UYH524288:UYO524288 UOL524288:UOS524288 UEP524288:UEW524288 TUT524288:TVA524288 TKX524288:TLE524288 TBB524288:TBI524288 SRF524288:SRM524288 SHJ524288:SHQ524288 RXN524288:RXU524288 RNR524288:RNY524288 RDV524288:REC524288 QTZ524288:QUG524288 QKD524288:QKK524288 QAH524288:QAO524288 PQL524288:PQS524288 PGP524288:PGW524288 OWT524288:OXA524288 OMX524288:ONE524288 ODB524288:ODI524288 NTF524288:NTM524288 NJJ524288:NJQ524288 MZN524288:MZU524288 MPR524288:MPY524288 MFV524288:MGC524288 LVZ524288:LWG524288 LMD524288:LMK524288 LCH524288:LCO524288 KSL524288:KSS524288 KIP524288:KIW524288 JYT524288:JZA524288 JOX524288:JPE524288 JFB524288:JFI524288 IVF524288:IVM524288 ILJ524288:ILQ524288 IBN524288:IBU524288 HRR524288:HRY524288 HHV524288:HIC524288 GXZ524288:GYG524288 GOD524288:GOK524288 GEH524288:GEO524288 FUL524288:FUS524288 FKP524288:FKW524288 FAT524288:FBA524288 EQX524288:ERE524288 EHB524288:EHI524288 DXF524288:DXM524288 DNJ524288:DNQ524288 DDN524288:DDU524288 CTR524288:CTY524288 CJV524288:CKC524288 BZZ524288:CAG524288 BQD524288:BQK524288 BGH524288:BGO524288 AWL524288:AWS524288 AMP524288:AMW524288 ACT524288:ADA524288 SX524288:TE524288 JB524288:JI524288 F524288:M524288 WVN458752:WVU458752 WLR458752:WLY458752 WBV458752:WCC458752 VRZ458752:VSG458752 VID458752:VIK458752 UYH458752:UYO458752 UOL458752:UOS458752 UEP458752:UEW458752 TUT458752:TVA458752 TKX458752:TLE458752 TBB458752:TBI458752 SRF458752:SRM458752 SHJ458752:SHQ458752 RXN458752:RXU458752 RNR458752:RNY458752 RDV458752:REC458752 QTZ458752:QUG458752 QKD458752:QKK458752 QAH458752:QAO458752 PQL458752:PQS458752 PGP458752:PGW458752 OWT458752:OXA458752 OMX458752:ONE458752 ODB458752:ODI458752 NTF458752:NTM458752 NJJ458752:NJQ458752 MZN458752:MZU458752 MPR458752:MPY458752 MFV458752:MGC458752 LVZ458752:LWG458752 LMD458752:LMK458752 LCH458752:LCO458752 KSL458752:KSS458752 KIP458752:KIW458752 JYT458752:JZA458752 JOX458752:JPE458752 JFB458752:JFI458752 IVF458752:IVM458752 ILJ458752:ILQ458752 IBN458752:IBU458752 HRR458752:HRY458752 HHV458752:HIC458752 GXZ458752:GYG458752 GOD458752:GOK458752 GEH458752:GEO458752 FUL458752:FUS458752 FKP458752:FKW458752 FAT458752:FBA458752 EQX458752:ERE458752 EHB458752:EHI458752 DXF458752:DXM458752 DNJ458752:DNQ458752 DDN458752:DDU458752 CTR458752:CTY458752 CJV458752:CKC458752 BZZ458752:CAG458752 BQD458752:BQK458752 BGH458752:BGO458752 AWL458752:AWS458752 AMP458752:AMW458752 ACT458752:ADA458752 SX458752:TE458752 JB458752:JI458752 F458752:M458752 WVN393216:WVU393216 WLR393216:WLY393216 WBV393216:WCC393216 VRZ393216:VSG393216 VID393216:VIK393216 UYH393216:UYO393216 UOL393216:UOS393216 UEP393216:UEW393216 TUT393216:TVA393216 TKX393216:TLE393216 TBB393216:TBI393216 SRF393216:SRM393216 SHJ393216:SHQ393216 RXN393216:RXU393216 RNR393216:RNY393216 RDV393216:REC393216 QTZ393216:QUG393216 QKD393216:QKK393216 QAH393216:QAO393216 PQL393216:PQS393216 PGP393216:PGW393216 OWT393216:OXA393216 OMX393216:ONE393216 ODB393216:ODI393216 NTF393216:NTM393216 NJJ393216:NJQ393216 MZN393216:MZU393216 MPR393216:MPY393216 MFV393216:MGC393216 LVZ393216:LWG393216 LMD393216:LMK393216 LCH393216:LCO393216 KSL393216:KSS393216 KIP393216:KIW393216 JYT393216:JZA393216 JOX393216:JPE393216 JFB393216:JFI393216 IVF393216:IVM393216 ILJ393216:ILQ393216 IBN393216:IBU393216 HRR393216:HRY393216 HHV393216:HIC393216 GXZ393216:GYG393216 GOD393216:GOK393216 GEH393216:GEO393216 FUL393216:FUS393216 FKP393216:FKW393216 FAT393216:FBA393216 EQX393216:ERE393216 EHB393216:EHI393216 DXF393216:DXM393216 DNJ393216:DNQ393216 DDN393216:DDU393216 CTR393216:CTY393216 CJV393216:CKC393216 BZZ393216:CAG393216 BQD393216:BQK393216 BGH393216:BGO393216 AWL393216:AWS393216 AMP393216:AMW393216 ACT393216:ADA393216 SX393216:TE393216 JB393216:JI393216 F393216:M393216 WVN327680:WVU327680 WLR327680:WLY327680 WBV327680:WCC327680 VRZ327680:VSG327680 VID327680:VIK327680 UYH327680:UYO327680 UOL327680:UOS327680 UEP327680:UEW327680 TUT327680:TVA327680 TKX327680:TLE327680 TBB327680:TBI327680 SRF327680:SRM327680 SHJ327680:SHQ327680 RXN327680:RXU327680 RNR327680:RNY327680 RDV327680:REC327680 QTZ327680:QUG327680 QKD327680:QKK327680 QAH327680:QAO327680 PQL327680:PQS327680 PGP327680:PGW327680 OWT327680:OXA327680 OMX327680:ONE327680 ODB327680:ODI327680 NTF327680:NTM327680 NJJ327680:NJQ327680 MZN327680:MZU327680 MPR327680:MPY327680 MFV327680:MGC327680 LVZ327680:LWG327680 LMD327680:LMK327680 LCH327680:LCO327680 KSL327680:KSS327680 KIP327680:KIW327680 JYT327680:JZA327680 JOX327680:JPE327680 JFB327680:JFI327680 IVF327680:IVM327680 ILJ327680:ILQ327680 IBN327680:IBU327680 HRR327680:HRY327680 HHV327680:HIC327680 GXZ327680:GYG327680 GOD327680:GOK327680 GEH327680:GEO327680 FUL327680:FUS327680 FKP327680:FKW327680 FAT327680:FBA327680 EQX327680:ERE327680 EHB327680:EHI327680 DXF327680:DXM327680 DNJ327680:DNQ327680 DDN327680:DDU327680 CTR327680:CTY327680 CJV327680:CKC327680 BZZ327680:CAG327680 BQD327680:BQK327680 BGH327680:BGO327680 AWL327680:AWS327680 AMP327680:AMW327680 ACT327680:ADA327680 SX327680:TE327680 JB327680:JI327680 F327680:M327680 WVN262144:WVU262144 WLR262144:WLY262144 WBV262144:WCC262144 VRZ262144:VSG262144 VID262144:VIK262144 UYH262144:UYO262144 UOL262144:UOS262144 UEP262144:UEW262144 TUT262144:TVA262144 TKX262144:TLE262144 TBB262144:TBI262144 SRF262144:SRM262144 SHJ262144:SHQ262144 RXN262144:RXU262144 RNR262144:RNY262144 RDV262144:REC262144 QTZ262144:QUG262144 QKD262144:QKK262144 QAH262144:QAO262144 PQL262144:PQS262144 PGP262144:PGW262144 OWT262144:OXA262144 OMX262144:ONE262144 ODB262144:ODI262144 NTF262144:NTM262144 NJJ262144:NJQ262144 MZN262144:MZU262144 MPR262144:MPY262144 MFV262144:MGC262144 LVZ262144:LWG262144 LMD262144:LMK262144 LCH262144:LCO262144 KSL262144:KSS262144 KIP262144:KIW262144 JYT262144:JZA262144 JOX262144:JPE262144 JFB262144:JFI262144 IVF262144:IVM262144 ILJ262144:ILQ262144 IBN262144:IBU262144 HRR262144:HRY262144 HHV262144:HIC262144 GXZ262144:GYG262144 GOD262144:GOK262144 GEH262144:GEO262144 FUL262144:FUS262144 FKP262144:FKW262144 FAT262144:FBA262144 EQX262144:ERE262144 EHB262144:EHI262144 DXF262144:DXM262144 DNJ262144:DNQ262144 DDN262144:DDU262144 CTR262144:CTY262144 CJV262144:CKC262144 BZZ262144:CAG262144 BQD262144:BQK262144 BGH262144:BGO262144 AWL262144:AWS262144 AMP262144:AMW262144 ACT262144:ADA262144 SX262144:TE262144 JB262144:JI262144 F262144:M262144 WVN196608:WVU196608 WLR196608:WLY196608 WBV196608:WCC196608 VRZ196608:VSG196608 VID196608:VIK196608 UYH196608:UYO196608 UOL196608:UOS196608 UEP196608:UEW196608 TUT196608:TVA196608 TKX196608:TLE196608 TBB196608:TBI196608 SRF196608:SRM196608 SHJ196608:SHQ196608 RXN196608:RXU196608 RNR196608:RNY196608 RDV196608:REC196608 QTZ196608:QUG196608 QKD196608:QKK196608 QAH196608:QAO196608 PQL196608:PQS196608 PGP196608:PGW196608 OWT196608:OXA196608 OMX196608:ONE196608 ODB196608:ODI196608 NTF196608:NTM196608 NJJ196608:NJQ196608 MZN196608:MZU196608 MPR196608:MPY196608 MFV196608:MGC196608 LVZ196608:LWG196608 LMD196608:LMK196608 LCH196608:LCO196608 KSL196608:KSS196608 KIP196608:KIW196608 JYT196608:JZA196608 JOX196608:JPE196608 JFB196608:JFI196608 IVF196608:IVM196608 ILJ196608:ILQ196608 IBN196608:IBU196608 HRR196608:HRY196608 HHV196608:HIC196608 GXZ196608:GYG196608 GOD196608:GOK196608 GEH196608:GEO196608 FUL196608:FUS196608 FKP196608:FKW196608 FAT196608:FBA196608 EQX196608:ERE196608 EHB196608:EHI196608 DXF196608:DXM196608 DNJ196608:DNQ196608 DDN196608:DDU196608 CTR196608:CTY196608 CJV196608:CKC196608 BZZ196608:CAG196608 BQD196608:BQK196608 BGH196608:BGO196608 AWL196608:AWS196608 AMP196608:AMW196608 ACT196608:ADA196608 SX196608:TE196608 JB196608:JI196608 F196608:M196608 WVN131072:WVU131072 WLR131072:WLY131072 WBV131072:WCC131072 VRZ131072:VSG131072 VID131072:VIK131072 UYH131072:UYO131072 UOL131072:UOS131072 UEP131072:UEW131072 TUT131072:TVA131072 TKX131072:TLE131072 TBB131072:TBI131072 SRF131072:SRM131072 SHJ131072:SHQ131072 RXN131072:RXU131072 RNR131072:RNY131072 RDV131072:REC131072 QTZ131072:QUG131072 QKD131072:QKK131072 QAH131072:QAO131072 PQL131072:PQS131072 PGP131072:PGW131072 OWT131072:OXA131072 OMX131072:ONE131072 ODB131072:ODI131072 NTF131072:NTM131072 NJJ131072:NJQ131072 MZN131072:MZU131072 MPR131072:MPY131072 MFV131072:MGC131072 LVZ131072:LWG131072 LMD131072:LMK131072 LCH131072:LCO131072 KSL131072:KSS131072 KIP131072:KIW131072 JYT131072:JZA131072 JOX131072:JPE131072 JFB131072:JFI131072 IVF131072:IVM131072 ILJ131072:ILQ131072 IBN131072:IBU131072 HRR131072:HRY131072 HHV131072:HIC131072 GXZ131072:GYG131072 GOD131072:GOK131072 GEH131072:GEO131072 FUL131072:FUS131072 FKP131072:FKW131072 FAT131072:FBA131072 EQX131072:ERE131072 EHB131072:EHI131072 DXF131072:DXM131072 DNJ131072:DNQ131072 DDN131072:DDU131072 CTR131072:CTY131072 CJV131072:CKC131072 BZZ131072:CAG131072 BQD131072:BQK131072 BGH131072:BGO131072 AWL131072:AWS131072 AMP131072:AMW131072 ACT131072:ADA131072 SX131072:TE131072 JB131072:JI131072 F131072:M131072 WVN65536:WVU65536 WLR65536:WLY65536 WBV65536:WCC65536 VRZ65536:VSG65536 VID65536:VIK65536 UYH65536:UYO65536 UOL65536:UOS65536 UEP65536:UEW65536 TUT65536:TVA65536 TKX65536:TLE65536 TBB65536:TBI65536 SRF65536:SRM65536 SHJ65536:SHQ65536 RXN65536:RXU65536 RNR65536:RNY65536 RDV65536:REC65536 QTZ65536:QUG65536 QKD65536:QKK65536 QAH65536:QAO65536 PQL65536:PQS65536 PGP65536:PGW65536 OWT65536:OXA65536 OMX65536:ONE65536 ODB65536:ODI65536 NTF65536:NTM65536 NJJ65536:NJQ65536 MZN65536:MZU65536 MPR65536:MPY65536 MFV65536:MGC65536 LVZ65536:LWG65536 LMD65536:LMK65536 LCH65536:LCO65536 KSL65536:KSS65536 KIP65536:KIW65536 JYT65536:JZA65536 JOX65536:JPE65536 JFB65536:JFI65536 IVF65536:IVM65536 ILJ65536:ILQ65536 IBN65536:IBU65536 HRR65536:HRY65536 HHV65536:HIC65536 GXZ65536:GYG65536 GOD65536:GOK65536 GEH65536:GEO65536 FUL65536:FUS65536 FKP65536:FKW65536 FAT65536:FBA65536 EQX65536:ERE65536 EHB65536:EHI65536 DXF65536:DXM65536 DNJ65536:DNQ65536 DDN65536:DDU65536 CTR65536:CTY65536 CJV65536:CKC65536 BZZ65536:CAG65536 BQD65536:BQK65536 BGH65536:BGO65536 AWL65536:AWS65536 AMP65536:AMW65536 ACT65536:ADA65536 SX65536:TE65536 JB65536:JI65536">
      <formula1>"HEAD MASTER,HEAD MISTRESS,MANDAL EDUCATIONAL OFFICER"</formula1>
    </dataValidation>
  </dataValidations>
  <printOptions horizontalCentered="1"/>
  <pageMargins left="0.26" right="0.118110236220472" top="0.56999999999999995" bottom="0.32" header="0.45" footer="0.37"/>
  <pageSetup paperSize="9" orientation="portrait" horizontalDpi="180" verticalDpi="180" r:id="rId1"/>
  <headerFooter alignWithMargins="0"/>
  <drawing r:id="rId2"/>
</worksheet>
</file>

<file path=xl/worksheets/sheet14.xml><?xml version="1.0" encoding="utf-8"?>
<worksheet xmlns="http://schemas.openxmlformats.org/spreadsheetml/2006/main" xmlns:r="http://schemas.openxmlformats.org/officeDocument/2006/relationships">
  <sheetPr codeName="Sheet14"/>
  <dimension ref="A1:WVS27"/>
  <sheetViews>
    <sheetView showGridLines="0" topLeftCell="C1" workbookViewId="0">
      <selection activeCell="H5" sqref="H5"/>
    </sheetView>
  </sheetViews>
  <sheetFormatPr defaultColWidth="0" defaultRowHeight="15" customHeight="1" zeroHeight="1"/>
  <cols>
    <col min="1" max="1" width="4.28515625" style="64" customWidth="1"/>
    <col min="2" max="2" width="4" style="65" customWidth="1"/>
    <col min="3" max="3" width="22" style="65" customWidth="1"/>
    <col min="4" max="4" width="8.85546875" style="65" customWidth="1"/>
    <col min="5" max="5" width="9.42578125" style="65" customWidth="1"/>
    <col min="6" max="6" width="15" style="65" customWidth="1"/>
    <col min="7" max="7" width="13.28515625" style="65" customWidth="1"/>
    <col min="8" max="8" width="11.7109375" style="65" customWidth="1"/>
    <col min="9" max="9" width="9.140625" style="65" customWidth="1"/>
    <col min="10" max="10" width="4.5703125" style="64" customWidth="1"/>
    <col min="11" max="11" width="15.85546875" style="287" customWidth="1"/>
    <col min="12" max="256" width="9.140625" style="65" hidden="1"/>
    <col min="257" max="257" width="4.28515625" style="65" hidden="1"/>
    <col min="258" max="258" width="4" style="65" hidden="1"/>
    <col min="259" max="259" width="22" style="65" hidden="1"/>
    <col min="260" max="260" width="8.85546875" style="65" hidden="1"/>
    <col min="261" max="261" width="9.42578125" style="65" hidden="1"/>
    <col min="262" max="262" width="15" style="65" hidden="1"/>
    <col min="263" max="263" width="13.28515625" style="65" hidden="1"/>
    <col min="264" max="264" width="11.7109375" style="65" hidden="1"/>
    <col min="265" max="265" width="9.140625" style="65" hidden="1"/>
    <col min="266" max="266" width="4.5703125" style="65" hidden="1"/>
    <col min="267" max="267" width="15.85546875" style="65" hidden="1"/>
    <col min="268" max="512" width="9.140625" style="65" hidden="1"/>
    <col min="513" max="513" width="4.28515625" style="65" hidden="1"/>
    <col min="514" max="514" width="4" style="65" hidden="1"/>
    <col min="515" max="515" width="22" style="65" hidden="1"/>
    <col min="516" max="516" width="8.85546875" style="65" hidden="1"/>
    <col min="517" max="517" width="9.42578125" style="65" hidden="1"/>
    <col min="518" max="518" width="15" style="65" hidden="1"/>
    <col min="519" max="519" width="13.28515625" style="65" hidden="1"/>
    <col min="520" max="520" width="11.7109375" style="65" hidden="1"/>
    <col min="521" max="521" width="9.140625" style="65" hidden="1"/>
    <col min="522" max="522" width="4.5703125" style="65" hidden="1"/>
    <col min="523" max="523" width="15.85546875" style="65" hidden="1"/>
    <col min="524" max="768" width="9.140625" style="65" hidden="1"/>
    <col min="769" max="769" width="4.28515625" style="65" hidden="1"/>
    <col min="770" max="770" width="4" style="65" hidden="1"/>
    <col min="771" max="771" width="22" style="65" hidden="1"/>
    <col min="772" max="772" width="8.85546875" style="65" hidden="1"/>
    <col min="773" max="773" width="9.42578125" style="65" hidden="1"/>
    <col min="774" max="774" width="15" style="65" hidden="1"/>
    <col min="775" max="775" width="13.28515625" style="65" hidden="1"/>
    <col min="776" max="776" width="11.7109375" style="65" hidden="1"/>
    <col min="777" max="777" width="9.140625" style="65" hidden="1"/>
    <col min="778" max="778" width="4.5703125" style="65" hidden="1"/>
    <col min="779" max="779" width="15.85546875" style="65" hidden="1"/>
    <col min="780" max="1024" width="9.140625" style="65" hidden="1"/>
    <col min="1025" max="1025" width="4.28515625" style="65" hidden="1"/>
    <col min="1026" max="1026" width="4" style="65" hidden="1"/>
    <col min="1027" max="1027" width="22" style="65" hidden="1"/>
    <col min="1028" max="1028" width="8.85546875" style="65" hidden="1"/>
    <col min="1029" max="1029" width="9.42578125" style="65" hidden="1"/>
    <col min="1030" max="1030" width="15" style="65" hidden="1"/>
    <col min="1031" max="1031" width="13.28515625" style="65" hidden="1"/>
    <col min="1032" max="1032" width="11.7109375" style="65" hidden="1"/>
    <col min="1033" max="1033" width="9.140625" style="65" hidden="1"/>
    <col min="1034" max="1034" width="4.5703125" style="65" hidden="1"/>
    <col min="1035" max="1035" width="15.85546875" style="65" hidden="1"/>
    <col min="1036" max="1280" width="9.140625" style="65" hidden="1"/>
    <col min="1281" max="1281" width="4.28515625" style="65" hidden="1"/>
    <col min="1282" max="1282" width="4" style="65" hidden="1"/>
    <col min="1283" max="1283" width="22" style="65" hidden="1"/>
    <col min="1284" max="1284" width="8.85546875" style="65" hidden="1"/>
    <col min="1285" max="1285" width="9.42578125" style="65" hidden="1"/>
    <col min="1286" max="1286" width="15" style="65" hidden="1"/>
    <col min="1287" max="1287" width="13.28515625" style="65" hidden="1"/>
    <col min="1288" max="1288" width="11.7109375" style="65" hidden="1"/>
    <col min="1289" max="1289" width="9.140625" style="65" hidden="1"/>
    <col min="1290" max="1290" width="4.5703125" style="65" hidden="1"/>
    <col min="1291" max="1291" width="15.85546875" style="65" hidden="1"/>
    <col min="1292" max="1536" width="9.140625" style="65" hidden="1"/>
    <col min="1537" max="1537" width="4.28515625" style="65" hidden="1"/>
    <col min="1538" max="1538" width="4" style="65" hidden="1"/>
    <col min="1539" max="1539" width="22" style="65" hidden="1"/>
    <col min="1540" max="1540" width="8.85546875" style="65" hidden="1"/>
    <col min="1541" max="1541" width="9.42578125" style="65" hidden="1"/>
    <col min="1542" max="1542" width="15" style="65" hidden="1"/>
    <col min="1543" max="1543" width="13.28515625" style="65" hidden="1"/>
    <col min="1544" max="1544" width="11.7109375" style="65" hidden="1"/>
    <col min="1545" max="1545" width="9.140625" style="65" hidden="1"/>
    <col min="1546" max="1546" width="4.5703125" style="65" hidden="1"/>
    <col min="1547" max="1547" width="15.85546875" style="65" hidden="1"/>
    <col min="1548" max="1792" width="9.140625" style="65" hidden="1"/>
    <col min="1793" max="1793" width="4.28515625" style="65" hidden="1"/>
    <col min="1794" max="1794" width="4" style="65" hidden="1"/>
    <col min="1795" max="1795" width="22" style="65" hidden="1"/>
    <col min="1796" max="1796" width="8.85546875" style="65" hidden="1"/>
    <col min="1797" max="1797" width="9.42578125" style="65" hidden="1"/>
    <col min="1798" max="1798" width="15" style="65" hidden="1"/>
    <col min="1799" max="1799" width="13.28515625" style="65" hidden="1"/>
    <col min="1800" max="1800" width="11.7109375" style="65" hidden="1"/>
    <col min="1801" max="1801" width="9.140625" style="65" hidden="1"/>
    <col min="1802" max="1802" width="4.5703125" style="65" hidden="1"/>
    <col min="1803" max="1803" width="15.85546875" style="65" hidden="1"/>
    <col min="1804" max="2048" width="9.140625" style="65" hidden="1"/>
    <col min="2049" max="2049" width="4.28515625" style="65" hidden="1"/>
    <col min="2050" max="2050" width="4" style="65" hidden="1"/>
    <col min="2051" max="2051" width="22" style="65" hidden="1"/>
    <col min="2052" max="2052" width="8.85546875" style="65" hidden="1"/>
    <col min="2053" max="2053" width="9.42578125" style="65" hidden="1"/>
    <col min="2054" max="2054" width="15" style="65" hidden="1"/>
    <col min="2055" max="2055" width="13.28515625" style="65" hidden="1"/>
    <col min="2056" max="2056" width="11.7109375" style="65" hidden="1"/>
    <col min="2057" max="2057" width="9.140625" style="65" hidden="1"/>
    <col min="2058" max="2058" width="4.5703125" style="65" hidden="1"/>
    <col min="2059" max="2059" width="15.85546875" style="65" hidden="1"/>
    <col min="2060" max="2304" width="9.140625" style="65" hidden="1"/>
    <col min="2305" max="2305" width="4.28515625" style="65" hidden="1"/>
    <col min="2306" max="2306" width="4" style="65" hidden="1"/>
    <col min="2307" max="2307" width="22" style="65" hidden="1"/>
    <col min="2308" max="2308" width="8.85546875" style="65" hidden="1"/>
    <col min="2309" max="2309" width="9.42578125" style="65" hidden="1"/>
    <col min="2310" max="2310" width="15" style="65" hidden="1"/>
    <col min="2311" max="2311" width="13.28515625" style="65" hidden="1"/>
    <col min="2312" max="2312" width="11.7109375" style="65" hidden="1"/>
    <col min="2313" max="2313" width="9.140625" style="65" hidden="1"/>
    <col min="2314" max="2314" width="4.5703125" style="65" hidden="1"/>
    <col min="2315" max="2315" width="15.85546875" style="65" hidden="1"/>
    <col min="2316" max="2560" width="9.140625" style="65" hidden="1"/>
    <col min="2561" max="2561" width="4.28515625" style="65" hidden="1"/>
    <col min="2562" max="2562" width="4" style="65" hidden="1"/>
    <col min="2563" max="2563" width="22" style="65" hidden="1"/>
    <col min="2564" max="2564" width="8.85546875" style="65" hidden="1"/>
    <col min="2565" max="2565" width="9.42578125" style="65" hidden="1"/>
    <col min="2566" max="2566" width="15" style="65" hidden="1"/>
    <col min="2567" max="2567" width="13.28515625" style="65" hidden="1"/>
    <col min="2568" max="2568" width="11.7109375" style="65" hidden="1"/>
    <col min="2569" max="2569" width="9.140625" style="65" hidden="1"/>
    <col min="2570" max="2570" width="4.5703125" style="65" hidden="1"/>
    <col min="2571" max="2571" width="15.85546875" style="65" hidden="1"/>
    <col min="2572" max="2816" width="9.140625" style="65" hidden="1"/>
    <col min="2817" max="2817" width="4.28515625" style="65" hidden="1"/>
    <col min="2818" max="2818" width="4" style="65" hidden="1"/>
    <col min="2819" max="2819" width="22" style="65" hidden="1"/>
    <col min="2820" max="2820" width="8.85546875" style="65" hidden="1"/>
    <col min="2821" max="2821" width="9.42578125" style="65" hidden="1"/>
    <col min="2822" max="2822" width="15" style="65" hidden="1"/>
    <col min="2823" max="2823" width="13.28515625" style="65" hidden="1"/>
    <col min="2824" max="2824" width="11.7109375" style="65" hidden="1"/>
    <col min="2825" max="2825" width="9.140625" style="65" hidden="1"/>
    <col min="2826" max="2826" width="4.5703125" style="65" hidden="1"/>
    <col min="2827" max="2827" width="15.85546875" style="65" hidden="1"/>
    <col min="2828" max="3072" width="9.140625" style="65" hidden="1"/>
    <col min="3073" max="3073" width="4.28515625" style="65" hidden="1"/>
    <col min="3074" max="3074" width="4" style="65" hidden="1"/>
    <col min="3075" max="3075" width="22" style="65" hidden="1"/>
    <col min="3076" max="3076" width="8.85546875" style="65" hidden="1"/>
    <col min="3077" max="3077" width="9.42578125" style="65" hidden="1"/>
    <col min="3078" max="3078" width="15" style="65" hidden="1"/>
    <col min="3079" max="3079" width="13.28515625" style="65" hidden="1"/>
    <col min="3080" max="3080" width="11.7109375" style="65" hidden="1"/>
    <col min="3081" max="3081" width="9.140625" style="65" hidden="1"/>
    <col min="3082" max="3082" width="4.5703125" style="65" hidden="1"/>
    <col min="3083" max="3083" width="15.85546875" style="65" hidden="1"/>
    <col min="3084" max="3328" width="9.140625" style="65" hidden="1"/>
    <col min="3329" max="3329" width="4.28515625" style="65" hidden="1"/>
    <col min="3330" max="3330" width="4" style="65" hidden="1"/>
    <col min="3331" max="3331" width="22" style="65" hidden="1"/>
    <col min="3332" max="3332" width="8.85546875" style="65" hidden="1"/>
    <col min="3333" max="3333" width="9.42578125" style="65" hidden="1"/>
    <col min="3334" max="3334" width="15" style="65" hidden="1"/>
    <col min="3335" max="3335" width="13.28515625" style="65" hidden="1"/>
    <col min="3336" max="3336" width="11.7109375" style="65" hidden="1"/>
    <col min="3337" max="3337" width="9.140625" style="65" hidden="1"/>
    <col min="3338" max="3338" width="4.5703125" style="65" hidden="1"/>
    <col min="3339" max="3339" width="15.85546875" style="65" hidden="1"/>
    <col min="3340" max="3584" width="9.140625" style="65" hidden="1"/>
    <col min="3585" max="3585" width="4.28515625" style="65" hidden="1"/>
    <col min="3586" max="3586" width="4" style="65" hidden="1"/>
    <col min="3587" max="3587" width="22" style="65" hidden="1"/>
    <col min="3588" max="3588" width="8.85546875" style="65" hidden="1"/>
    <col min="3589" max="3589" width="9.42578125" style="65" hidden="1"/>
    <col min="3590" max="3590" width="15" style="65" hidden="1"/>
    <col min="3591" max="3591" width="13.28515625" style="65" hidden="1"/>
    <col min="3592" max="3592" width="11.7109375" style="65" hidden="1"/>
    <col min="3593" max="3593" width="9.140625" style="65" hidden="1"/>
    <col min="3594" max="3594" width="4.5703125" style="65" hidden="1"/>
    <col min="3595" max="3595" width="15.85546875" style="65" hidden="1"/>
    <col min="3596" max="3840" width="9.140625" style="65" hidden="1"/>
    <col min="3841" max="3841" width="4.28515625" style="65" hidden="1"/>
    <col min="3842" max="3842" width="4" style="65" hidden="1"/>
    <col min="3843" max="3843" width="22" style="65" hidden="1"/>
    <col min="3844" max="3844" width="8.85546875" style="65" hidden="1"/>
    <col min="3845" max="3845" width="9.42578125" style="65" hidden="1"/>
    <col min="3846" max="3846" width="15" style="65" hidden="1"/>
    <col min="3847" max="3847" width="13.28515625" style="65" hidden="1"/>
    <col min="3848" max="3848" width="11.7109375" style="65" hidden="1"/>
    <col min="3849" max="3849" width="9.140625" style="65" hidden="1"/>
    <col min="3850" max="3850" width="4.5703125" style="65" hidden="1"/>
    <col min="3851" max="3851" width="15.85546875" style="65" hidden="1"/>
    <col min="3852" max="4096" width="9.140625" style="65" hidden="1"/>
    <col min="4097" max="4097" width="4.28515625" style="65" hidden="1"/>
    <col min="4098" max="4098" width="4" style="65" hidden="1"/>
    <col min="4099" max="4099" width="22" style="65" hidden="1"/>
    <col min="4100" max="4100" width="8.85546875" style="65" hidden="1"/>
    <col min="4101" max="4101" width="9.42578125" style="65" hidden="1"/>
    <col min="4102" max="4102" width="15" style="65" hidden="1"/>
    <col min="4103" max="4103" width="13.28515625" style="65" hidden="1"/>
    <col min="4104" max="4104" width="11.7109375" style="65" hidden="1"/>
    <col min="4105" max="4105" width="9.140625" style="65" hidden="1"/>
    <col min="4106" max="4106" width="4.5703125" style="65" hidden="1"/>
    <col min="4107" max="4107" width="15.85546875" style="65" hidden="1"/>
    <col min="4108" max="4352" width="9.140625" style="65" hidden="1"/>
    <col min="4353" max="4353" width="4.28515625" style="65" hidden="1"/>
    <col min="4354" max="4354" width="4" style="65" hidden="1"/>
    <col min="4355" max="4355" width="22" style="65" hidden="1"/>
    <col min="4356" max="4356" width="8.85546875" style="65" hidden="1"/>
    <col min="4357" max="4357" width="9.42578125" style="65" hidden="1"/>
    <col min="4358" max="4358" width="15" style="65" hidden="1"/>
    <col min="4359" max="4359" width="13.28515625" style="65" hidden="1"/>
    <col min="4360" max="4360" width="11.7109375" style="65" hidden="1"/>
    <col min="4361" max="4361" width="9.140625" style="65" hidden="1"/>
    <col min="4362" max="4362" width="4.5703125" style="65" hidden="1"/>
    <col min="4363" max="4363" width="15.85546875" style="65" hidden="1"/>
    <col min="4364" max="4608" width="9.140625" style="65" hidden="1"/>
    <col min="4609" max="4609" width="4.28515625" style="65" hidden="1"/>
    <col min="4610" max="4610" width="4" style="65" hidden="1"/>
    <col min="4611" max="4611" width="22" style="65" hidden="1"/>
    <col min="4612" max="4612" width="8.85546875" style="65" hidden="1"/>
    <col min="4613" max="4613" width="9.42578125" style="65" hidden="1"/>
    <col min="4614" max="4614" width="15" style="65" hidden="1"/>
    <col min="4615" max="4615" width="13.28515625" style="65" hidden="1"/>
    <col min="4616" max="4616" width="11.7109375" style="65" hidden="1"/>
    <col min="4617" max="4617" width="9.140625" style="65" hidden="1"/>
    <col min="4618" max="4618" width="4.5703125" style="65" hidden="1"/>
    <col min="4619" max="4619" width="15.85546875" style="65" hidden="1"/>
    <col min="4620" max="4864" width="9.140625" style="65" hidden="1"/>
    <col min="4865" max="4865" width="4.28515625" style="65" hidden="1"/>
    <col min="4866" max="4866" width="4" style="65" hidden="1"/>
    <col min="4867" max="4867" width="22" style="65" hidden="1"/>
    <col min="4868" max="4868" width="8.85546875" style="65" hidden="1"/>
    <col min="4869" max="4869" width="9.42578125" style="65" hidden="1"/>
    <col min="4870" max="4870" width="15" style="65" hidden="1"/>
    <col min="4871" max="4871" width="13.28515625" style="65" hidden="1"/>
    <col min="4872" max="4872" width="11.7109375" style="65" hidden="1"/>
    <col min="4873" max="4873" width="9.140625" style="65" hidden="1"/>
    <col min="4874" max="4874" width="4.5703125" style="65" hidden="1"/>
    <col min="4875" max="4875" width="15.85546875" style="65" hidden="1"/>
    <col min="4876" max="5120" width="9.140625" style="65" hidden="1"/>
    <col min="5121" max="5121" width="4.28515625" style="65" hidden="1"/>
    <col min="5122" max="5122" width="4" style="65" hidden="1"/>
    <col min="5123" max="5123" width="22" style="65" hidden="1"/>
    <col min="5124" max="5124" width="8.85546875" style="65" hidden="1"/>
    <col min="5125" max="5125" width="9.42578125" style="65" hidden="1"/>
    <col min="5126" max="5126" width="15" style="65" hidden="1"/>
    <col min="5127" max="5127" width="13.28515625" style="65" hidden="1"/>
    <col min="5128" max="5128" width="11.7109375" style="65" hidden="1"/>
    <col min="5129" max="5129" width="9.140625" style="65" hidden="1"/>
    <col min="5130" max="5130" width="4.5703125" style="65" hidden="1"/>
    <col min="5131" max="5131" width="15.85546875" style="65" hidden="1"/>
    <col min="5132" max="5376" width="9.140625" style="65" hidden="1"/>
    <col min="5377" max="5377" width="4.28515625" style="65" hidden="1"/>
    <col min="5378" max="5378" width="4" style="65" hidden="1"/>
    <col min="5379" max="5379" width="22" style="65" hidden="1"/>
    <col min="5380" max="5380" width="8.85546875" style="65" hidden="1"/>
    <col min="5381" max="5381" width="9.42578125" style="65" hidden="1"/>
    <col min="5382" max="5382" width="15" style="65" hidden="1"/>
    <col min="5383" max="5383" width="13.28515625" style="65" hidden="1"/>
    <col min="5384" max="5384" width="11.7109375" style="65" hidden="1"/>
    <col min="5385" max="5385" width="9.140625" style="65" hidden="1"/>
    <col min="5386" max="5386" width="4.5703125" style="65" hidden="1"/>
    <col min="5387" max="5387" width="15.85546875" style="65" hidden="1"/>
    <col min="5388" max="5632" width="9.140625" style="65" hidden="1"/>
    <col min="5633" max="5633" width="4.28515625" style="65" hidden="1"/>
    <col min="5634" max="5634" width="4" style="65" hidden="1"/>
    <col min="5635" max="5635" width="22" style="65" hidden="1"/>
    <col min="5636" max="5636" width="8.85546875" style="65" hidden="1"/>
    <col min="5637" max="5637" width="9.42578125" style="65" hidden="1"/>
    <col min="5638" max="5638" width="15" style="65" hidden="1"/>
    <col min="5639" max="5639" width="13.28515625" style="65" hidden="1"/>
    <col min="5640" max="5640" width="11.7109375" style="65" hidden="1"/>
    <col min="5641" max="5641" width="9.140625" style="65" hidden="1"/>
    <col min="5642" max="5642" width="4.5703125" style="65" hidden="1"/>
    <col min="5643" max="5643" width="15.85546875" style="65" hidden="1"/>
    <col min="5644" max="5888" width="9.140625" style="65" hidden="1"/>
    <col min="5889" max="5889" width="4.28515625" style="65" hidden="1"/>
    <col min="5890" max="5890" width="4" style="65" hidden="1"/>
    <col min="5891" max="5891" width="22" style="65" hidden="1"/>
    <col min="5892" max="5892" width="8.85546875" style="65" hidden="1"/>
    <col min="5893" max="5893" width="9.42578125" style="65" hidden="1"/>
    <col min="5894" max="5894" width="15" style="65" hidden="1"/>
    <col min="5895" max="5895" width="13.28515625" style="65" hidden="1"/>
    <col min="5896" max="5896" width="11.7109375" style="65" hidden="1"/>
    <col min="5897" max="5897" width="9.140625" style="65" hidden="1"/>
    <col min="5898" max="5898" width="4.5703125" style="65" hidden="1"/>
    <col min="5899" max="5899" width="15.85546875" style="65" hidden="1"/>
    <col min="5900" max="6144" width="9.140625" style="65" hidden="1"/>
    <col min="6145" max="6145" width="4.28515625" style="65" hidden="1"/>
    <col min="6146" max="6146" width="4" style="65" hidden="1"/>
    <col min="6147" max="6147" width="22" style="65" hidden="1"/>
    <col min="6148" max="6148" width="8.85546875" style="65" hidden="1"/>
    <col min="6149" max="6149" width="9.42578125" style="65" hidden="1"/>
    <col min="6150" max="6150" width="15" style="65" hidden="1"/>
    <col min="6151" max="6151" width="13.28515625" style="65" hidden="1"/>
    <col min="6152" max="6152" width="11.7109375" style="65" hidden="1"/>
    <col min="6153" max="6153" width="9.140625" style="65" hidden="1"/>
    <col min="6154" max="6154" width="4.5703125" style="65" hidden="1"/>
    <col min="6155" max="6155" width="15.85546875" style="65" hidden="1"/>
    <col min="6156" max="6400" width="9.140625" style="65" hidden="1"/>
    <col min="6401" max="6401" width="4.28515625" style="65" hidden="1"/>
    <col min="6402" max="6402" width="4" style="65" hidden="1"/>
    <col min="6403" max="6403" width="22" style="65" hidden="1"/>
    <col min="6404" max="6404" width="8.85546875" style="65" hidden="1"/>
    <col min="6405" max="6405" width="9.42578125" style="65" hidden="1"/>
    <col min="6406" max="6406" width="15" style="65" hidden="1"/>
    <col min="6407" max="6407" width="13.28515625" style="65" hidden="1"/>
    <col min="6408" max="6408" width="11.7109375" style="65" hidden="1"/>
    <col min="6409" max="6409" width="9.140625" style="65" hidden="1"/>
    <col min="6410" max="6410" width="4.5703125" style="65" hidden="1"/>
    <col min="6411" max="6411" width="15.85546875" style="65" hidden="1"/>
    <col min="6412" max="6656" width="9.140625" style="65" hidden="1"/>
    <col min="6657" max="6657" width="4.28515625" style="65" hidden="1"/>
    <col min="6658" max="6658" width="4" style="65" hidden="1"/>
    <col min="6659" max="6659" width="22" style="65" hidden="1"/>
    <col min="6660" max="6660" width="8.85546875" style="65" hidden="1"/>
    <col min="6661" max="6661" width="9.42578125" style="65" hidden="1"/>
    <col min="6662" max="6662" width="15" style="65" hidden="1"/>
    <col min="6663" max="6663" width="13.28515625" style="65" hidden="1"/>
    <col min="6664" max="6664" width="11.7109375" style="65" hidden="1"/>
    <col min="6665" max="6665" width="9.140625" style="65" hidden="1"/>
    <col min="6666" max="6666" width="4.5703125" style="65" hidden="1"/>
    <col min="6667" max="6667" width="15.85546875" style="65" hidden="1"/>
    <col min="6668" max="6912" width="9.140625" style="65" hidden="1"/>
    <col min="6913" max="6913" width="4.28515625" style="65" hidden="1"/>
    <col min="6914" max="6914" width="4" style="65" hidden="1"/>
    <col min="6915" max="6915" width="22" style="65" hidden="1"/>
    <col min="6916" max="6916" width="8.85546875" style="65" hidden="1"/>
    <col min="6917" max="6917" width="9.42578125" style="65" hidden="1"/>
    <col min="6918" max="6918" width="15" style="65" hidden="1"/>
    <col min="6919" max="6919" width="13.28515625" style="65" hidden="1"/>
    <col min="6920" max="6920" width="11.7109375" style="65" hidden="1"/>
    <col min="6921" max="6921" width="9.140625" style="65" hidden="1"/>
    <col min="6922" max="6922" width="4.5703125" style="65" hidden="1"/>
    <col min="6923" max="6923" width="15.85546875" style="65" hidden="1"/>
    <col min="6924" max="7168" width="9.140625" style="65" hidden="1"/>
    <col min="7169" max="7169" width="4.28515625" style="65" hidden="1"/>
    <col min="7170" max="7170" width="4" style="65" hidden="1"/>
    <col min="7171" max="7171" width="22" style="65" hidden="1"/>
    <col min="7172" max="7172" width="8.85546875" style="65" hidden="1"/>
    <col min="7173" max="7173" width="9.42578125" style="65" hidden="1"/>
    <col min="7174" max="7174" width="15" style="65" hidden="1"/>
    <col min="7175" max="7175" width="13.28515625" style="65" hidden="1"/>
    <col min="7176" max="7176" width="11.7109375" style="65" hidden="1"/>
    <col min="7177" max="7177" width="9.140625" style="65" hidden="1"/>
    <col min="7178" max="7178" width="4.5703125" style="65" hidden="1"/>
    <col min="7179" max="7179" width="15.85546875" style="65" hidden="1"/>
    <col min="7180" max="7424" width="9.140625" style="65" hidden="1"/>
    <col min="7425" max="7425" width="4.28515625" style="65" hidden="1"/>
    <col min="7426" max="7426" width="4" style="65" hidden="1"/>
    <col min="7427" max="7427" width="22" style="65" hidden="1"/>
    <col min="7428" max="7428" width="8.85546875" style="65" hidden="1"/>
    <col min="7429" max="7429" width="9.42578125" style="65" hidden="1"/>
    <col min="7430" max="7430" width="15" style="65" hidden="1"/>
    <col min="7431" max="7431" width="13.28515625" style="65" hidden="1"/>
    <col min="7432" max="7432" width="11.7109375" style="65" hidden="1"/>
    <col min="7433" max="7433" width="9.140625" style="65" hidden="1"/>
    <col min="7434" max="7434" width="4.5703125" style="65" hidden="1"/>
    <col min="7435" max="7435" width="15.85546875" style="65" hidden="1"/>
    <col min="7436" max="7680" width="9.140625" style="65" hidden="1"/>
    <col min="7681" max="7681" width="4.28515625" style="65" hidden="1"/>
    <col min="7682" max="7682" width="4" style="65" hidden="1"/>
    <col min="7683" max="7683" width="22" style="65" hidden="1"/>
    <col min="7684" max="7684" width="8.85546875" style="65" hidden="1"/>
    <col min="7685" max="7685" width="9.42578125" style="65" hidden="1"/>
    <col min="7686" max="7686" width="15" style="65" hidden="1"/>
    <col min="7687" max="7687" width="13.28515625" style="65" hidden="1"/>
    <col min="7688" max="7688" width="11.7109375" style="65" hidden="1"/>
    <col min="7689" max="7689" width="9.140625" style="65" hidden="1"/>
    <col min="7690" max="7690" width="4.5703125" style="65" hidden="1"/>
    <col min="7691" max="7691" width="15.85546875" style="65" hidden="1"/>
    <col min="7692" max="7936" width="9.140625" style="65" hidden="1"/>
    <col min="7937" max="7937" width="4.28515625" style="65" hidden="1"/>
    <col min="7938" max="7938" width="4" style="65" hidden="1"/>
    <col min="7939" max="7939" width="22" style="65" hidden="1"/>
    <col min="7940" max="7940" width="8.85546875" style="65" hidden="1"/>
    <col min="7941" max="7941" width="9.42578125" style="65" hidden="1"/>
    <col min="7942" max="7942" width="15" style="65" hidden="1"/>
    <col min="7943" max="7943" width="13.28515625" style="65" hidden="1"/>
    <col min="7944" max="7944" width="11.7109375" style="65" hidden="1"/>
    <col min="7945" max="7945" width="9.140625" style="65" hidden="1"/>
    <col min="7946" max="7946" width="4.5703125" style="65" hidden="1"/>
    <col min="7947" max="7947" width="15.85546875" style="65" hidden="1"/>
    <col min="7948" max="8192" width="9.140625" style="65" hidden="1"/>
    <col min="8193" max="8193" width="4.28515625" style="65" hidden="1"/>
    <col min="8194" max="8194" width="4" style="65" hidden="1"/>
    <col min="8195" max="8195" width="22" style="65" hidden="1"/>
    <col min="8196" max="8196" width="8.85546875" style="65" hidden="1"/>
    <col min="8197" max="8197" width="9.42578125" style="65" hidden="1"/>
    <col min="8198" max="8198" width="15" style="65" hidden="1"/>
    <col min="8199" max="8199" width="13.28515625" style="65" hidden="1"/>
    <col min="8200" max="8200" width="11.7109375" style="65" hidden="1"/>
    <col min="8201" max="8201" width="9.140625" style="65" hidden="1"/>
    <col min="8202" max="8202" width="4.5703125" style="65" hidden="1"/>
    <col min="8203" max="8203" width="15.85546875" style="65" hidden="1"/>
    <col min="8204" max="8448" width="9.140625" style="65" hidden="1"/>
    <col min="8449" max="8449" width="4.28515625" style="65" hidden="1"/>
    <col min="8450" max="8450" width="4" style="65" hidden="1"/>
    <col min="8451" max="8451" width="22" style="65" hidden="1"/>
    <col min="8452" max="8452" width="8.85546875" style="65" hidden="1"/>
    <col min="8453" max="8453" width="9.42578125" style="65" hidden="1"/>
    <col min="8454" max="8454" width="15" style="65" hidden="1"/>
    <col min="8455" max="8455" width="13.28515625" style="65" hidden="1"/>
    <col min="8456" max="8456" width="11.7109375" style="65" hidden="1"/>
    <col min="8457" max="8457" width="9.140625" style="65" hidden="1"/>
    <col min="8458" max="8458" width="4.5703125" style="65" hidden="1"/>
    <col min="8459" max="8459" width="15.85546875" style="65" hidden="1"/>
    <col min="8460" max="8704" width="9.140625" style="65" hidden="1"/>
    <col min="8705" max="8705" width="4.28515625" style="65" hidden="1"/>
    <col min="8706" max="8706" width="4" style="65" hidden="1"/>
    <col min="8707" max="8707" width="22" style="65" hidden="1"/>
    <col min="8708" max="8708" width="8.85546875" style="65" hidden="1"/>
    <col min="8709" max="8709" width="9.42578125" style="65" hidden="1"/>
    <col min="8710" max="8710" width="15" style="65" hidden="1"/>
    <col min="8711" max="8711" width="13.28515625" style="65" hidden="1"/>
    <col min="8712" max="8712" width="11.7109375" style="65" hidden="1"/>
    <col min="8713" max="8713" width="9.140625" style="65" hidden="1"/>
    <col min="8714" max="8714" width="4.5703125" style="65" hidden="1"/>
    <col min="8715" max="8715" width="15.85546875" style="65" hidden="1"/>
    <col min="8716" max="8960" width="9.140625" style="65" hidden="1"/>
    <col min="8961" max="8961" width="4.28515625" style="65" hidden="1"/>
    <col min="8962" max="8962" width="4" style="65" hidden="1"/>
    <col min="8963" max="8963" width="22" style="65" hidden="1"/>
    <col min="8964" max="8964" width="8.85546875" style="65" hidden="1"/>
    <col min="8965" max="8965" width="9.42578125" style="65" hidden="1"/>
    <col min="8966" max="8966" width="15" style="65" hidden="1"/>
    <col min="8967" max="8967" width="13.28515625" style="65" hidden="1"/>
    <col min="8968" max="8968" width="11.7109375" style="65" hidden="1"/>
    <col min="8969" max="8969" width="9.140625" style="65" hidden="1"/>
    <col min="8970" max="8970" width="4.5703125" style="65" hidden="1"/>
    <col min="8971" max="8971" width="15.85546875" style="65" hidden="1"/>
    <col min="8972" max="9216" width="9.140625" style="65" hidden="1"/>
    <col min="9217" max="9217" width="4.28515625" style="65" hidden="1"/>
    <col min="9218" max="9218" width="4" style="65" hidden="1"/>
    <col min="9219" max="9219" width="22" style="65" hidden="1"/>
    <col min="9220" max="9220" width="8.85546875" style="65" hidden="1"/>
    <col min="9221" max="9221" width="9.42578125" style="65" hidden="1"/>
    <col min="9222" max="9222" width="15" style="65" hidden="1"/>
    <col min="9223" max="9223" width="13.28515625" style="65" hidden="1"/>
    <col min="9224" max="9224" width="11.7109375" style="65" hidden="1"/>
    <col min="9225" max="9225" width="9.140625" style="65" hidden="1"/>
    <col min="9226" max="9226" width="4.5703125" style="65" hidden="1"/>
    <col min="9227" max="9227" width="15.85546875" style="65" hidden="1"/>
    <col min="9228" max="9472" width="9.140625" style="65" hidden="1"/>
    <col min="9473" max="9473" width="4.28515625" style="65" hidden="1"/>
    <col min="9474" max="9474" width="4" style="65" hidden="1"/>
    <col min="9475" max="9475" width="22" style="65" hidden="1"/>
    <col min="9476" max="9476" width="8.85546875" style="65" hidden="1"/>
    <col min="9477" max="9477" width="9.42578125" style="65" hidden="1"/>
    <col min="9478" max="9478" width="15" style="65" hidden="1"/>
    <col min="9479" max="9479" width="13.28515625" style="65" hidden="1"/>
    <col min="9480" max="9480" width="11.7109375" style="65" hidden="1"/>
    <col min="9481" max="9481" width="9.140625" style="65" hidden="1"/>
    <col min="9482" max="9482" width="4.5703125" style="65" hidden="1"/>
    <col min="9483" max="9483" width="15.85546875" style="65" hidden="1"/>
    <col min="9484" max="9728" width="9.140625" style="65" hidden="1"/>
    <col min="9729" max="9729" width="4.28515625" style="65" hidden="1"/>
    <col min="9730" max="9730" width="4" style="65" hidden="1"/>
    <col min="9731" max="9731" width="22" style="65" hidden="1"/>
    <col min="9732" max="9732" width="8.85546875" style="65" hidden="1"/>
    <col min="9733" max="9733" width="9.42578125" style="65" hidden="1"/>
    <col min="9734" max="9734" width="15" style="65" hidden="1"/>
    <col min="9735" max="9735" width="13.28515625" style="65" hidden="1"/>
    <col min="9736" max="9736" width="11.7109375" style="65" hidden="1"/>
    <col min="9737" max="9737" width="9.140625" style="65" hidden="1"/>
    <col min="9738" max="9738" width="4.5703125" style="65" hidden="1"/>
    <col min="9739" max="9739" width="15.85546875" style="65" hidden="1"/>
    <col min="9740" max="9984" width="9.140625" style="65" hidden="1"/>
    <col min="9985" max="9985" width="4.28515625" style="65" hidden="1"/>
    <col min="9986" max="9986" width="4" style="65" hidden="1"/>
    <col min="9987" max="9987" width="22" style="65" hidden="1"/>
    <col min="9988" max="9988" width="8.85546875" style="65" hidden="1"/>
    <col min="9989" max="9989" width="9.42578125" style="65" hidden="1"/>
    <col min="9990" max="9990" width="15" style="65" hidden="1"/>
    <col min="9991" max="9991" width="13.28515625" style="65" hidden="1"/>
    <col min="9992" max="9992" width="11.7109375" style="65" hidden="1"/>
    <col min="9993" max="9993" width="9.140625" style="65" hidden="1"/>
    <col min="9994" max="9994" width="4.5703125" style="65" hidden="1"/>
    <col min="9995" max="9995" width="15.85546875" style="65" hidden="1"/>
    <col min="9996" max="10240" width="9.140625" style="65" hidden="1"/>
    <col min="10241" max="10241" width="4.28515625" style="65" hidden="1"/>
    <col min="10242" max="10242" width="4" style="65" hidden="1"/>
    <col min="10243" max="10243" width="22" style="65" hidden="1"/>
    <col min="10244" max="10244" width="8.85546875" style="65" hidden="1"/>
    <col min="10245" max="10245" width="9.42578125" style="65" hidden="1"/>
    <col min="10246" max="10246" width="15" style="65" hidden="1"/>
    <col min="10247" max="10247" width="13.28515625" style="65" hidden="1"/>
    <col min="10248" max="10248" width="11.7109375" style="65" hidden="1"/>
    <col min="10249" max="10249" width="9.140625" style="65" hidden="1"/>
    <col min="10250" max="10250" width="4.5703125" style="65" hidden="1"/>
    <col min="10251" max="10251" width="15.85546875" style="65" hidden="1"/>
    <col min="10252" max="10496" width="9.140625" style="65" hidden="1"/>
    <col min="10497" max="10497" width="4.28515625" style="65" hidden="1"/>
    <col min="10498" max="10498" width="4" style="65" hidden="1"/>
    <col min="10499" max="10499" width="22" style="65" hidden="1"/>
    <col min="10500" max="10500" width="8.85546875" style="65" hidden="1"/>
    <col min="10501" max="10501" width="9.42578125" style="65" hidden="1"/>
    <col min="10502" max="10502" width="15" style="65" hidden="1"/>
    <col min="10503" max="10503" width="13.28515625" style="65" hidden="1"/>
    <col min="10504" max="10504" width="11.7109375" style="65" hidden="1"/>
    <col min="10505" max="10505" width="9.140625" style="65" hidden="1"/>
    <col min="10506" max="10506" width="4.5703125" style="65" hidden="1"/>
    <col min="10507" max="10507" width="15.85546875" style="65" hidden="1"/>
    <col min="10508" max="10752" width="9.140625" style="65" hidden="1"/>
    <col min="10753" max="10753" width="4.28515625" style="65" hidden="1"/>
    <col min="10754" max="10754" width="4" style="65" hidden="1"/>
    <col min="10755" max="10755" width="22" style="65" hidden="1"/>
    <col min="10756" max="10756" width="8.85546875" style="65" hidden="1"/>
    <col min="10757" max="10757" width="9.42578125" style="65" hidden="1"/>
    <col min="10758" max="10758" width="15" style="65" hidden="1"/>
    <col min="10759" max="10759" width="13.28515625" style="65" hidden="1"/>
    <col min="10760" max="10760" width="11.7109375" style="65" hidden="1"/>
    <col min="10761" max="10761" width="9.140625" style="65" hidden="1"/>
    <col min="10762" max="10762" width="4.5703125" style="65" hidden="1"/>
    <col min="10763" max="10763" width="15.85546875" style="65" hidden="1"/>
    <col min="10764" max="11008" width="9.140625" style="65" hidden="1"/>
    <col min="11009" max="11009" width="4.28515625" style="65" hidden="1"/>
    <col min="11010" max="11010" width="4" style="65" hidden="1"/>
    <col min="11011" max="11011" width="22" style="65" hidden="1"/>
    <col min="11012" max="11012" width="8.85546875" style="65" hidden="1"/>
    <col min="11013" max="11013" width="9.42578125" style="65" hidden="1"/>
    <col min="11014" max="11014" width="15" style="65" hidden="1"/>
    <col min="11015" max="11015" width="13.28515625" style="65" hidden="1"/>
    <col min="11016" max="11016" width="11.7109375" style="65" hidden="1"/>
    <col min="11017" max="11017" width="9.140625" style="65" hidden="1"/>
    <col min="11018" max="11018" width="4.5703125" style="65" hidden="1"/>
    <col min="11019" max="11019" width="15.85546875" style="65" hidden="1"/>
    <col min="11020" max="11264" width="9.140625" style="65" hidden="1"/>
    <col min="11265" max="11265" width="4.28515625" style="65" hidden="1"/>
    <col min="11266" max="11266" width="4" style="65" hidden="1"/>
    <col min="11267" max="11267" width="22" style="65" hidden="1"/>
    <col min="11268" max="11268" width="8.85546875" style="65" hidden="1"/>
    <col min="11269" max="11269" width="9.42578125" style="65" hidden="1"/>
    <col min="11270" max="11270" width="15" style="65" hidden="1"/>
    <col min="11271" max="11271" width="13.28515625" style="65" hidden="1"/>
    <col min="11272" max="11272" width="11.7109375" style="65" hidden="1"/>
    <col min="11273" max="11273" width="9.140625" style="65" hidden="1"/>
    <col min="11274" max="11274" width="4.5703125" style="65" hidden="1"/>
    <col min="11275" max="11275" width="15.85546875" style="65" hidden="1"/>
    <col min="11276" max="11520" width="9.140625" style="65" hidden="1"/>
    <col min="11521" max="11521" width="4.28515625" style="65" hidden="1"/>
    <col min="11522" max="11522" width="4" style="65" hidden="1"/>
    <col min="11523" max="11523" width="22" style="65" hidden="1"/>
    <col min="11524" max="11524" width="8.85546875" style="65" hidden="1"/>
    <col min="11525" max="11525" width="9.42578125" style="65" hidden="1"/>
    <col min="11526" max="11526" width="15" style="65" hidden="1"/>
    <col min="11527" max="11527" width="13.28515625" style="65" hidden="1"/>
    <col min="11528" max="11528" width="11.7109375" style="65" hidden="1"/>
    <col min="11529" max="11529" width="9.140625" style="65" hidden="1"/>
    <col min="11530" max="11530" width="4.5703125" style="65" hidden="1"/>
    <col min="11531" max="11531" width="15.85546875" style="65" hidden="1"/>
    <col min="11532" max="11776" width="9.140625" style="65" hidden="1"/>
    <col min="11777" max="11777" width="4.28515625" style="65" hidden="1"/>
    <col min="11778" max="11778" width="4" style="65" hidden="1"/>
    <col min="11779" max="11779" width="22" style="65" hidden="1"/>
    <col min="11780" max="11780" width="8.85546875" style="65" hidden="1"/>
    <col min="11781" max="11781" width="9.42578125" style="65" hidden="1"/>
    <col min="11782" max="11782" width="15" style="65" hidden="1"/>
    <col min="11783" max="11783" width="13.28515625" style="65" hidden="1"/>
    <col min="11784" max="11784" width="11.7109375" style="65" hidden="1"/>
    <col min="11785" max="11785" width="9.140625" style="65" hidden="1"/>
    <col min="11786" max="11786" width="4.5703125" style="65" hidden="1"/>
    <col min="11787" max="11787" width="15.85546875" style="65" hidden="1"/>
    <col min="11788" max="12032" width="9.140625" style="65" hidden="1"/>
    <col min="12033" max="12033" width="4.28515625" style="65" hidden="1"/>
    <col min="12034" max="12034" width="4" style="65" hidden="1"/>
    <col min="12035" max="12035" width="22" style="65" hidden="1"/>
    <col min="12036" max="12036" width="8.85546875" style="65" hidden="1"/>
    <col min="12037" max="12037" width="9.42578125" style="65" hidden="1"/>
    <col min="12038" max="12038" width="15" style="65" hidden="1"/>
    <col min="12039" max="12039" width="13.28515625" style="65" hidden="1"/>
    <col min="12040" max="12040" width="11.7109375" style="65" hidden="1"/>
    <col min="12041" max="12041" width="9.140625" style="65" hidden="1"/>
    <col min="12042" max="12042" width="4.5703125" style="65" hidden="1"/>
    <col min="12043" max="12043" width="15.85546875" style="65" hidden="1"/>
    <col min="12044" max="12288" width="9.140625" style="65" hidden="1"/>
    <col min="12289" max="12289" width="4.28515625" style="65" hidden="1"/>
    <col min="12290" max="12290" width="4" style="65" hidden="1"/>
    <col min="12291" max="12291" width="22" style="65" hidden="1"/>
    <col min="12292" max="12292" width="8.85546875" style="65" hidden="1"/>
    <col min="12293" max="12293" width="9.42578125" style="65" hidden="1"/>
    <col min="12294" max="12294" width="15" style="65" hidden="1"/>
    <col min="12295" max="12295" width="13.28515625" style="65" hidden="1"/>
    <col min="12296" max="12296" width="11.7109375" style="65" hidden="1"/>
    <col min="12297" max="12297" width="9.140625" style="65" hidden="1"/>
    <col min="12298" max="12298" width="4.5703125" style="65" hidden="1"/>
    <col min="12299" max="12299" width="15.85546875" style="65" hidden="1"/>
    <col min="12300" max="12544" width="9.140625" style="65" hidden="1"/>
    <col min="12545" max="12545" width="4.28515625" style="65" hidden="1"/>
    <col min="12546" max="12546" width="4" style="65" hidden="1"/>
    <col min="12547" max="12547" width="22" style="65" hidden="1"/>
    <col min="12548" max="12548" width="8.85546875" style="65" hidden="1"/>
    <col min="12549" max="12549" width="9.42578125" style="65" hidden="1"/>
    <col min="12550" max="12550" width="15" style="65" hidden="1"/>
    <col min="12551" max="12551" width="13.28515625" style="65" hidden="1"/>
    <col min="12552" max="12552" width="11.7109375" style="65" hidden="1"/>
    <col min="12553" max="12553" width="9.140625" style="65" hidden="1"/>
    <col min="12554" max="12554" width="4.5703125" style="65" hidden="1"/>
    <col min="12555" max="12555" width="15.85546875" style="65" hidden="1"/>
    <col min="12556" max="12800" width="9.140625" style="65" hidden="1"/>
    <col min="12801" max="12801" width="4.28515625" style="65" hidden="1"/>
    <col min="12802" max="12802" width="4" style="65" hidden="1"/>
    <col min="12803" max="12803" width="22" style="65" hidden="1"/>
    <col min="12804" max="12804" width="8.85546875" style="65" hidden="1"/>
    <col min="12805" max="12805" width="9.42578125" style="65" hidden="1"/>
    <col min="12806" max="12806" width="15" style="65" hidden="1"/>
    <col min="12807" max="12807" width="13.28515625" style="65" hidden="1"/>
    <col min="12808" max="12808" width="11.7109375" style="65" hidden="1"/>
    <col min="12809" max="12809" width="9.140625" style="65" hidden="1"/>
    <col min="12810" max="12810" width="4.5703125" style="65" hidden="1"/>
    <col min="12811" max="12811" width="15.85546875" style="65" hidden="1"/>
    <col min="12812" max="13056" width="9.140625" style="65" hidden="1"/>
    <col min="13057" max="13057" width="4.28515625" style="65" hidden="1"/>
    <col min="13058" max="13058" width="4" style="65" hidden="1"/>
    <col min="13059" max="13059" width="22" style="65" hidden="1"/>
    <col min="13060" max="13060" width="8.85546875" style="65" hidden="1"/>
    <col min="13061" max="13061" width="9.42578125" style="65" hidden="1"/>
    <col min="13062" max="13062" width="15" style="65" hidden="1"/>
    <col min="13063" max="13063" width="13.28515625" style="65" hidden="1"/>
    <col min="13064" max="13064" width="11.7109375" style="65" hidden="1"/>
    <col min="13065" max="13065" width="9.140625" style="65" hidden="1"/>
    <col min="13066" max="13066" width="4.5703125" style="65" hidden="1"/>
    <col min="13067" max="13067" width="15.85546875" style="65" hidden="1"/>
    <col min="13068" max="13312" width="9.140625" style="65" hidden="1"/>
    <col min="13313" max="13313" width="4.28515625" style="65" hidden="1"/>
    <col min="13314" max="13314" width="4" style="65" hidden="1"/>
    <col min="13315" max="13315" width="22" style="65" hidden="1"/>
    <col min="13316" max="13316" width="8.85546875" style="65" hidden="1"/>
    <col min="13317" max="13317" width="9.42578125" style="65" hidden="1"/>
    <col min="13318" max="13318" width="15" style="65" hidden="1"/>
    <col min="13319" max="13319" width="13.28515625" style="65" hidden="1"/>
    <col min="13320" max="13320" width="11.7109375" style="65" hidden="1"/>
    <col min="13321" max="13321" width="9.140625" style="65" hidden="1"/>
    <col min="13322" max="13322" width="4.5703125" style="65" hidden="1"/>
    <col min="13323" max="13323" width="15.85546875" style="65" hidden="1"/>
    <col min="13324" max="13568" width="9.140625" style="65" hidden="1"/>
    <col min="13569" max="13569" width="4.28515625" style="65" hidden="1"/>
    <col min="13570" max="13570" width="4" style="65" hidden="1"/>
    <col min="13571" max="13571" width="22" style="65" hidden="1"/>
    <col min="13572" max="13572" width="8.85546875" style="65" hidden="1"/>
    <col min="13573" max="13573" width="9.42578125" style="65" hidden="1"/>
    <col min="13574" max="13574" width="15" style="65" hidden="1"/>
    <col min="13575" max="13575" width="13.28515625" style="65" hidden="1"/>
    <col min="13576" max="13576" width="11.7109375" style="65" hidden="1"/>
    <col min="13577" max="13577" width="9.140625" style="65" hidden="1"/>
    <col min="13578" max="13578" width="4.5703125" style="65" hidden="1"/>
    <col min="13579" max="13579" width="15.85546875" style="65" hidden="1"/>
    <col min="13580" max="13824" width="9.140625" style="65" hidden="1"/>
    <col min="13825" max="13825" width="4.28515625" style="65" hidden="1"/>
    <col min="13826" max="13826" width="4" style="65" hidden="1"/>
    <col min="13827" max="13827" width="22" style="65" hidden="1"/>
    <col min="13828" max="13828" width="8.85546875" style="65" hidden="1"/>
    <col min="13829" max="13829" width="9.42578125" style="65" hidden="1"/>
    <col min="13830" max="13830" width="15" style="65" hidden="1"/>
    <col min="13831" max="13831" width="13.28515625" style="65" hidden="1"/>
    <col min="13832" max="13832" width="11.7109375" style="65" hidden="1"/>
    <col min="13833" max="13833" width="9.140625" style="65" hidden="1"/>
    <col min="13834" max="13834" width="4.5703125" style="65" hidden="1"/>
    <col min="13835" max="13835" width="15.85546875" style="65" hidden="1"/>
    <col min="13836" max="14080" width="9.140625" style="65" hidden="1"/>
    <col min="14081" max="14081" width="4.28515625" style="65" hidden="1"/>
    <col min="14082" max="14082" width="4" style="65" hidden="1"/>
    <col min="14083" max="14083" width="22" style="65" hidden="1"/>
    <col min="14084" max="14084" width="8.85546875" style="65" hidden="1"/>
    <col min="14085" max="14085" width="9.42578125" style="65" hidden="1"/>
    <col min="14086" max="14086" width="15" style="65" hidden="1"/>
    <col min="14087" max="14087" width="13.28515625" style="65" hidden="1"/>
    <col min="14088" max="14088" width="11.7109375" style="65" hidden="1"/>
    <col min="14089" max="14089" width="9.140625" style="65" hidden="1"/>
    <col min="14090" max="14090" width="4.5703125" style="65" hidden="1"/>
    <col min="14091" max="14091" width="15.85546875" style="65" hidden="1"/>
    <col min="14092" max="14336" width="9.140625" style="65" hidden="1"/>
    <col min="14337" max="14337" width="4.28515625" style="65" hidden="1"/>
    <col min="14338" max="14338" width="4" style="65" hidden="1"/>
    <col min="14339" max="14339" width="22" style="65" hidden="1"/>
    <col min="14340" max="14340" width="8.85546875" style="65" hidden="1"/>
    <col min="14341" max="14341" width="9.42578125" style="65" hidden="1"/>
    <col min="14342" max="14342" width="15" style="65" hidden="1"/>
    <col min="14343" max="14343" width="13.28515625" style="65" hidden="1"/>
    <col min="14344" max="14344" width="11.7109375" style="65" hidden="1"/>
    <col min="14345" max="14345" width="9.140625" style="65" hidden="1"/>
    <col min="14346" max="14346" width="4.5703125" style="65" hidden="1"/>
    <col min="14347" max="14347" width="15.85546875" style="65" hidden="1"/>
    <col min="14348" max="14592" width="9.140625" style="65" hidden="1"/>
    <col min="14593" max="14593" width="4.28515625" style="65" hidden="1"/>
    <col min="14594" max="14594" width="4" style="65" hidden="1"/>
    <col min="14595" max="14595" width="22" style="65" hidden="1"/>
    <col min="14596" max="14596" width="8.85546875" style="65" hidden="1"/>
    <col min="14597" max="14597" width="9.42578125" style="65" hidden="1"/>
    <col min="14598" max="14598" width="15" style="65" hidden="1"/>
    <col min="14599" max="14599" width="13.28515625" style="65" hidden="1"/>
    <col min="14600" max="14600" width="11.7109375" style="65" hidden="1"/>
    <col min="14601" max="14601" width="9.140625" style="65" hidden="1"/>
    <col min="14602" max="14602" width="4.5703125" style="65" hidden="1"/>
    <col min="14603" max="14603" width="15.85546875" style="65" hidden="1"/>
    <col min="14604" max="14848" width="9.140625" style="65" hidden="1"/>
    <col min="14849" max="14849" width="4.28515625" style="65" hidden="1"/>
    <col min="14850" max="14850" width="4" style="65" hidden="1"/>
    <col min="14851" max="14851" width="22" style="65" hidden="1"/>
    <col min="14852" max="14852" width="8.85546875" style="65" hidden="1"/>
    <col min="14853" max="14853" width="9.42578125" style="65" hidden="1"/>
    <col min="14854" max="14854" width="15" style="65" hidden="1"/>
    <col min="14855" max="14855" width="13.28515625" style="65" hidden="1"/>
    <col min="14856" max="14856" width="11.7109375" style="65" hidden="1"/>
    <col min="14857" max="14857" width="9.140625" style="65" hidden="1"/>
    <col min="14858" max="14858" width="4.5703125" style="65" hidden="1"/>
    <col min="14859" max="14859" width="15.85546875" style="65" hidden="1"/>
    <col min="14860" max="15104" width="9.140625" style="65" hidden="1"/>
    <col min="15105" max="15105" width="4.28515625" style="65" hidden="1"/>
    <col min="15106" max="15106" width="4" style="65" hidden="1"/>
    <col min="15107" max="15107" width="22" style="65" hidden="1"/>
    <col min="15108" max="15108" width="8.85546875" style="65" hidden="1"/>
    <col min="15109" max="15109" width="9.42578125" style="65" hidden="1"/>
    <col min="15110" max="15110" width="15" style="65" hidden="1"/>
    <col min="15111" max="15111" width="13.28515625" style="65" hidden="1"/>
    <col min="15112" max="15112" width="11.7109375" style="65" hidden="1"/>
    <col min="15113" max="15113" width="9.140625" style="65" hidden="1"/>
    <col min="15114" max="15114" width="4.5703125" style="65" hidden="1"/>
    <col min="15115" max="15115" width="15.85546875" style="65" hidden="1"/>
    <col min="15116" max="15360" width="9.140625" style="65" hidden="1"/>
    <col min="15361" max="15361" width="4.28515625" style="65" hidden="1"/>
    <col min="15362" max="15362" width="4" style="65" hidden="1"/>
    <col min="15363" max="15363" width="22" style="65" hidden="1"/>
    <col min="15364" max="15364" width="8.85546875" style="65" hidden="1"/>
    <col min="15365" max="15365" width="9.42578125" style="65" hidden="1"/>
    <col min="15366" max="15366" width="15" style="65" hidden="1"/>
    <col min="15367" max="15367" width="13.28515625" style="65" hidden="1"/>
    <col min="15368" max="15368" width="11.7109375" style="65" hidden="1"/>
    <col min="15369" max="15369" width="9.140625" style="65" hidden="1"/>
    <col min="15370" max="15370" width="4.5703125" style="65" hidden="1"/>
    <col min="15371" max="15371" width="15.85546875" style="65" hidden="1"/>
    <col min="15372" max="15616" width="9.140625" style="65" hidden="1"/>
    <col min="15617" max="15617" width="4.28515625" style="65" hidden="1"/>
    <col min="15618" max="15618" width="4" style="65" hidden="1"/>
    <col min="15619" max="15619" width="22" style="65" hidden="1"/>
    <col min="15620" max="15620" width="8.85546875" style="65" hidden="1"/>
    <col min="15621" max="15621" width="9.42578125" style="65" hidden="1"/>
    <col min="15622" max="15622" width="15" style="65" hidden="1"/>
    <col min="15623" max="15623" width="13.28515625" style="65" hidden="1"/>
    <col min="15624" max="15624" width="11.7109375" style="65" hidden="1"/>
    <col min="15625" max="15625" width="9.140625" style="65" hidden="1"/>
    <col min="15626" max="15626" width="4.5703125" style="65" hidden="1"/>
    <col min="15627" max="15627" width="15.85546875" style="65" hidden="1"/>
    <col min="15628" max="15872" width="9.140625" style="65" hidden="1"/>
    <col min="15873" max="15873" width="4.28515625" style="65" hidden="1"/>
    <col min="15874" max="15874" width="4" style="65" hidden="1"/>
    <col min="15875" max="15875" width="22" style="65" hidden="1"/>
    <col min="15876" max="15876" width="8.85546875" style="65" hidden="1"/>
    <col min="15877" max="15877" width="9.42578125" style="65" hidden="1"/>
    <col min="15878" max="15878" width="15" style="65" hidden="1"/>
    <col min="15879" max="15879" width="13.28515625" style="65" hidden="1"/>
    <col min="15880" max="15880" width="11.7109375" style="65" hidden="1"/>
    <col min="15881" max="15881" width="9.140625" style="65" hidden="1"/>
    <col min="15882" max="15882" width="4.5703125" style="65" hidden="1"/>
    <col min="15883" max="15883" width="15.85546875" style="65" hidden="1"/>
    <col min="15884" max="16128" width="9.140625" style="65" hidden="1"/>
    <col min="16129" max="16129" width="4.28515625" style="65" hidden="1"/>
    <col min="16130" max="16130" width="4" style="65" hidden="1"/>
    <col min="16131" max="16131" width="22" style="65" hidden="1"/>
    <col min="16132" max="16132" width="8.85546875" style="65" hidden="1"/>
    <col min="16133" max="16133" width="9.42578125" style="65" hidden="1"/>
    <col min="16134" max="16134" width="15" style="65" hidden="1"/>
    <col min="16135" max="16135" width="13.28515625" style="65" hidden="1"/>
    <col min="16136" max="16136" width="11.7109375" style="65" hidden="1"/>
    <col min="16137" max="16137" width="9.140625" style="65" hidden="1"/>
    <col min="16138" max="16138" width="4.5703125" style="65" hidden="1"/>
    <col min="16139" max="16139" width="15.85546875" style="65" hidden="1"/>
    <col min="16140" max="16384" width="9.140625" style="65" hidden="1"/>
  </cols>
  <sheetData>
    <row r="1" spans="1:12" ht="21" customHeight="1" thickBot="1">
      <c r="A1" s="64" t="e">
        <f>L1*0</f>
        <v>#VALUE!</v>
      </c>
      <c r="B1" s="64"/>
      <c r="C1" s="64"/>
      <c r="D1" s="64"/>
      <c r="E1" s="64"/>
      <c r="F1" s="64"/>
      <c r="G1" s="64"/>
      <c r="H1" s="64"/>
      <c r="I1" s="64"/>
      <c r="L1" s="326" t="str">
        <f>IF(Data!E9="Retirement","0","")</f>
        <v/>
      </c>
    </row>
    <row r="2" spans="1:12" ht="31.5" customHeight="1">
      <c r="B2" s="787" t="s">
        <v>337</v>
      </c>
      <c r="C2" s="787" t="s">
        <v>338</v>
      </c>
      <c r="D2" s="787" t="s">
        <v>339</v>
      </c>
      <c r="E2" s="787" t="s">
        <v>340</v>
      </c>
      <c r="F2" s="787" t="s">
        <v>341</v>
      </c>
      <c r="G2" s="789" t="s">
        <v>342</v>
      </c>
      <c r="H2" s="790"/>
      <c r="I2" s="782" t="s">
        <v>238</v>
      </c>
    </row>
    <row r="3" spans="1:12" ht="46.5" customHeight="1">
      <c r="B3" s="788"/>
      <c r="C3" s="788"/>
      <c r="D3" s="788"/>
      <c r="E3" s="788"/>
      <c r="F3" s="788"/>
      <c r="G3" s="318" t="s">
        <v>239</v>
      </c>
      <c r="H3" s="319" t="s">
        <v>343</v>
      </c>
      <c r="I3" s="783"/>
    </row>
    <row r="4" spans="1:12">
      <c r="B4" s="184" t="s">
        <v>240</v>
      </c>
      <c r="C4" s="185" t="s">
        <v>241</v>
      </c>
      <c r="D4" s="185" t="s">
        <v>242</v>
      </c>
      <c r="E4" s="185" t="s">
        <v>243</v>
      </c>
      <c r="F4" s="185" t="s">
        <v>244</v>
      </c>
      <c r="G4" s="185" t="s">
        <v>245</v>
      </c>
      <c r="H4" s="185" t="s">
        <v>246</v>
      </c>
      <c r="I4" s="186" t="s">
        <v>247</v>
      </c>
    </row>
    <row r="5" spans="1:12" ht="83.25" customHeight="1">
      <c r="B5" s="187">
        <v>1</v>
      </c>
      <c r="C5" s="188" t="str">
        <f>IF(Data!E9="Death",Data!D10&amp;" "&amp;Data!E10&amp;" W/o "&amp;Data!D4&amp;" "&amp;Data!E4&amp;", "&amp; Data!E5,Data!D4&amp;" "&amp;Data!E4 &amp;", "&amp;Data!E5 &amp;", "&amp;Data!E8)&amp;" ("&amp;IF(Data!E9="Retirement","Retired","Expired")&amp;")"</f>
        <v>Smt. A. Ushakiran W/o Sri A.Radha Krishna, Senior Assistant (Expired)</v>
      </c>
      <c r="D5" s="189"/>
      <c r="E5" s="190"/>
      <c r="F5" s="695" t="str">
        <f>"Proceedings RC No."&amp;Data!D31&amp;" dated."&amp;TEXT(Data!F31,"dd-MM-yyyy")&amp;" of the "&amp;Data!D28&amp;", "&amp;Data!D29&amp;", "&amp;Data!D30</f>
        <v>Proceedings RC No. dated.01-09-2025 of the Conservator of Forests, Rajahmundry Circle, Rajamahendravaram</v>
      </c>
      <c r="G5" s="191">
        <f>cal!V4</f>
        <v>60000</v>
      </c>
      <c r="H5" s="190"/>
      <c r="I5" s="192"/>
    </row>
    <row r="6" spans="1:12" ht="83.25" customHeight="1">
      <c r="B6" s="193"/>
      <c r="C6" s="194"/>
      <c r="D6" s="195"/>
      <c r="E6" s="196"/>
      <c r="F6" s="696"/>
      <c r="G6" s="196"/>
      <c r="H6" s="196"/>
      <c r="I6" s="197"/>
    </row>
    <row r="7" spans="1:12" ht="51" customHeight="1">
      <c r="B7" s="193"/>
      <c r="C7" s="277"/>
      <c r="D7" s="277"/>
      <c r="E7" s="277"/>
      <c r="F7" s="277"/>
      <c r="G7" s="277"/>
      <c r="H7" s="277"/>
      <c r="I7" s="278"/>
    </row>
    <row r="8" spans="1:12" ht="92.25" customHeight="1">
      <c r="B8" s="193"/>
      <c r="C8" s="279"/>
      <c r="D8" s="280"/>
      <c r="E8" s="281"/>
      <c r="F8" s="280"/>
      <c r="G8" s="281"/>
      <c r="H8" s="281"/>
      <c r="I8" s="282"/>
    </row>
    <row r="9" spans="1:12">
      <c r="B9" s="283"/>
      <c r="C9" s="284" t="s">
        <v>22</v>
      </c>
      <c r="D9" s="285"/>
      <c r="E9" s="285"/>
      <c r="F9" s="285"/>
      <c r="G9" s="323">
        <f>G5</f>
        <v>60000</v>
      </c>
      <c r="H9" s="285"/>
      <c r="I9" s="286"/>
    </row>
    <row r="10" spans="1:12">
      <c r="B10" s="206"/>
      <c r="I10" s="207"/>
    </row>
    <row r="11" spans="1:12">
      <c r="B11" s="206"/>
      <c r="I11" s="207"/>
    </row>
    <row r="12" spans="1:12" ht="24.75" customHeight="1">
      <c r="B12" s="206"/>
      <c r="G12" s="208" t="s">
        <v>232</v>
      </c>
      <c r="I12" s="207"/>
    </row>
    <row r="13" spans="1:12" ht="20.25" customHeight="1">
      <c r="B13" s="206"/>
      <c r="I13" s="207"/>
    </row>
    <row r="14" spans="1:12" ht="27" customHeight="1">
      <c r="B14" s="209"/>
      <c r="C14" s="210" t="s">
        <v>248</v>
      </c>
      <c r="D14" s="210"/>
      <c r="E14" s="210"/>
      <c r="F14" s="211" t="str">
        <f>Data!D28&amp;", "&amp;Data!D29&amp;", "&amp;Data!D30</f>
        <v>Conservator of Forests, Rajahmundry Circle, Rajamahendravaram</v>
      </c>
      <c r="G14" s="211"/>
      <c r="H14" s="211"/>
      <c r="I14" s="212"/>
    </row>
    <row r="15" spans="1:12">
      <c r="B15" s="206"/>
      <c r="I15" s="207"/>
    </row>
    <row r="16" spans="1:12">
      <c r="B16" s="206"/>
      <c r="C16" s="65" t="s">
        <v>249</v>
      </c>
      <c r="I16" s="207"/>
    </row>
    <row r="17" spans="2:11">
      <c r="B17" s="213"/>
      <c r="C17" s="214"/>
      <c r="D17" s="214"/>
      <c r="E17" s="214"/>
      <c r="F17" s="214"/>
      <c r="G17" s="214"/>
      <c r="H17" s="214"/>
      <c r="I17" s="215"/>
    </row>
    <row r="18" spans="2:11">
      <c r="B18" s="206"/>
      <c r="I18" s="207"/>
    </row>
    <row r="19" spans="2:11" ht="18.75">
      <c r="B19" s="697" t="s">
        <v>250</v>
      </c>
      <c r="C19" s="698"/>
      <c r="D19" s="698"/>
      <c r="E19" s="698"/>
      <c r="F19" s="698"/>
      <c r="G19" s="698"/>
      <c r="H19" s="698"/>
      <c r="I19" s="699"/>
    </row>
    <row r="20" spans="2:11" ht="21" customHeight="1">
      <c r="B20" s="206" t="s">
        <v>251</v>
      </c>
      <c r="I20" s="207"/>
    </row>
    <row r="21" spans="2:11" ht="21" customHeight="1">
      <c r="B21" s="206" t="s">
        <v>252</v>
      </c>
      <c r="I21" s="207"/>
    </row>
    <row r="22" spans="2:11" ht="21" customHeight="1">
      <c r="B22" s="206" t="s">
        <v>253</v>
      </c>
      <c r="I22" s="207"/>
    </row>
    <row r="23" spans="2:11">
      <c r="B23" s="206"/>
      <c r="I23" s="207"/>
    </row>
    <row r="24" spans="2:11">
      <c r="B24" s="206" t="s">
        <v>50</v>
      </c>
      <c r="G24" s="65" t="s">
        <v>254</v>
      </c>
      <c r="I24" s="207"/>
    </row>
    <row r="25" spans="2:11">
      <c r="B25" s="206"/>
      <c r="I25" s="207"/>
    </row>
    <row r="26" spans="2:11" ht="67.5" customHeight="1" thickBot="1">
      <c r="B26" s="784" t="s">
        <v>315</v>
      </c>
      <c r="C26" s="785"/>
      <c r="D26" s="785"/>
      <c r="E26" s="785"/>
      <c r="F26" s="785"/>
      <c r="G26" s="785"/>
      <c r="H26" s="785"/>
      <c r="I26" s="786"/>
    </row>
    <row r="27" spans="2:11" s="64" customFormat="1" ht="19.5" customHeight="1">
      <c r="B27" s="64" t="s">
        <v>50</v>
      </c>
      <c r="K27" s="287"/>
    </row>
  </sheetData>
  <sheetProtection sheet="1" objects="1" scenarios="1" selectLockedCells="1"/>
  <mergeCells count="10">
    <mergeCell ref="I2:I3"/>
    <mergeCell ref="F5:F6"/>
    <mergeCell ref="B19:I19"/>
    <mergeCell ref="B26:I26"/>
    <mergeCell ref="B2:B3"/>
    <mergeCell ref="C2:C3"/>
    <mergeCell ref="D2:D3"/>
    <mergeCell ref="E2:E3"/>
    <mergeCell ref="F2:F3"/>
    <mergeCell ref="G2:H2"/>
  </mergeCells>
  <conditionalFormatting sqref="A2:J27">
    <cfRule type="expression" dxfId="2" priority="1" stopIfTrue="1">
      <formula>$A$1=0</formula>
    </cfRule>
  </conditionalFormatting>
  <conditionalFormatting sqref="I1:I2 B1:G31 J1:J31 A2:A31 H3:H31 I4:I31 H1 L1">
    <cfRule type="expression" dxfId="1" priority="6" stopIfTrue="1">
      <formula>$L$1=0</formula>
    </cfRule>
  </conditionalFormatting>
  <pageMargins left="0.5" right="0.53" top="0.52" bottom="0.52" header="0.3" footer="0.3"/>
  <pageSetup orientation="portrait" r:id="rId1"/>
  <drawing r:id="rId2"/>
</worksheet>
</file>

<file path=xl/worksheets/sheet15.xml><?xml version="1.0" encoding="utf-8"?>
<worksheet xmlns="http://schemas.openxmlformats.org/spreadsheetml/2006/main" xmlns:r="http://schemas.openxmlformats.org/officeDocument/2006/relationships">
  <sheetPr codeName="Sheet15">
    <pageSetUpPr fitToPage="1"/>
  </sheetPr>
  <dimension ref="A1:WXE143"/>
  <sheetViews>
    <sheetView showGridLines="0" workbookViewId="0">
      <selection activeCell="AX1" sqref="AX1:XFD1048576"/>
    </sheetView>
  </sheetViews>
  <sheetFormatPr defaultColWidth="0" defaultRowHeight="12.75" customHeight="1" zeroHeight="1"/>
  <cols>
    <col min="1" max="1" width="5" style="217" customWidth="1"/>
    <col min="2" max="2" width="11.7109375" style="67" customWidth="1"/>
    <col min="3" max="3" width="4" style="67" customWidth="1"/>
    <col min="4" max="4" width="0.42578125" style="67" customWidth="1"/>
    <col min="5" max="5" width="4.140625" style="67" customWidth="1"/>
    <col min="6" max="6" width="0.42578125" style="67" customWidth="1"/>
    <col min="7" max="7" width="4" style="67" customWidth="1"/>
    <col min="8" max="8" width="0.42578125" style="67" customWidth="1"/>
    <col min="9" max="9" width="4" style="67" customWidth="1"/>
    <col min="10" max="10" width="0.42578125" style="67" customWidth="1"/>
    <col min="11" max="11" width="4" style="67" customWidth="1"/>
    <col min="12" max="12" width="1.7109375" style="67" customWidth="1"/>
    <col min="13" max="13" width="4" style="67" customWidth="1"/>
    <col min="14" max="14" width="0.42578125" style="67" customWidth="1"/>
    <col min="15" max="15" width="4.140625" style="67" customWidth="1"/>
    <col min="16" max="16" width="0.42578125" style="67" customWidth="1"/>
    <col min="17" max="17" width="1.7109375" style="67" customWidth="1"/>
    <col min="18" max="18" width="3" style="67" customWidth="1"/>
    <col min="19" max="19" width="1.7109375" style="67" customWidth="1"/>
    <col min="20" max="20" width="0.42578125" style="67" customWidth="1"/>
    <col min="21" max="21" width="4" style="67" customWidth="1"/>
    <col min="22" max="22" width="0.42578125" style="67" customWidth="1"/>
    <col min="23" max="23" width="4" style="67" customWidth="1"/>
    <col min="24" max="24" width="0.42578125" style="67" customWidth="1"/>
    <col min="25" max="25" width="1.28515625" style="67" customWidth="1"/>
    <col min="26" max="26" width="3.140625" style="67" customWidth="1"/>
    <col min="27" max="27" width="0.42578125" style="67" customWidth="1"/>
    <col min="28" max="28" width="0.85546875" style="67" customWidth="1"/>
    <col min="29" max="29" width="0.42578125" style="67" customWidth="1"/>
    <col min="30" max="30" width="2.85546875" style="67" customWidth="1"/>
    <col min="31" max="31" width="0.42578125" style="67" customWidth="1"/>
    <col min="32" max="32" width="0.85546875" style="67" customWidth="1"/>
    <col min="33" max="33" width="3.85546875" style="67" customWidth="1"/>
    <col min="34" max="34" width="1.140625" style="67" customWidth="1"/>
    <col min="35" max="36" width="0" style="67" hidden="1" customWidth="1"/>
    <col min="37" max="37" width="7.140625" style="67" customWidth="1"/>
    <col min="38" max="38" width="6.7109375" style="67" customWidth="1"/>
    <col min="39" max="39" width="12.140625" style="67" customWidth="1"/>
    <col min="40" max="40" width="4.42578125" style="67" hidden="1" customWidth="1"/>
    <col min="41" max="41" width="9.140625" style="67" customWidth="1"/>
    <col min="42" max="42" width="7.28515625" style="67" customWidth="1"/>
    <col min="43" max="43" width="9.140625" style="67" customWidth="1"/>
    <col min="44" max="44" width="7.28515625" style="67" customWidth="1"/>
    <col min="45" max="45" width="7" style="67" customWidth="1"/>
    <col min="46" max="46" width="7.42578125" style="67" customWidth="1"/>
    <col min="47" max="47" width="12.28515625" style="67" customWidth="1"/>
    <col min="48" max="48" width="4.7109375" style="217" customWidth="1"/>
    <col min="49" max="49" width="14" style="218" customWidth="1"/>
    <col min="50" max="51" width="9.140625" style="67" hidden="1"/>
    <col min="52" max="52" width="9.140625" style="113" hidden="1"/>
    <col min="53" max="53" width="12.42578125" style="113" hidden="1"/>
    <col min="54" max="54" width="9.5703125" style="113" hidden="1"/>
    <col min="55" max="57" width="9.140625" style="113" hidden="1"/>
    <col min="58" max="256" width="9.140625" style="67" hidden="1"/>
    <col min="257" max="257" width="5" style="67" hidden="1"/>
    <col min="258" max="258" width="11.7109375" style="67" hidden="1"/>
    <col min="259" max="259" width="4" style="67" hidden="1"/>
    <col min="260" max="260" width="0.42578125" style="67" hidden="1"/>
    <col min="261" max="261" width="4.140625" style="67" hidden="1"/>
    <col min="262" max="262" width="0.42578125" style="67" hidden="1"/>
    <col min="263" max="263" width="4" style="67" hidden="1"/>
    <col min="264" max="264" width="0.42578125" style="67" hidden="1"/>
    <col min="265" max="265" width="4" style="67" hidden="1"/>
    <col min="266" max="266" width="0.42578125" style="67" hidden="1"/>
    <col min="267" max="267" width="4" style="67" hidden="1"/>
    <col min="268" max="268" width="1.7109375" style="67" hidden="1"/>
    <col min="269" max="269" width="4" style="67" hidden="1"/>
    <col min="270" max="270" width="0.42578125" style="67" hidden="1"/>
    <col min="271" max="271" width="4.140625" style="67" hidden="1"/>
    <col min="272" max="272" width="0.42578125" style="67" hidden="1"/>
    <col min="273" max="273" width="1.7109375" style="67" hidden="1"/>
    <col min="274" max="274" width="3" style="67" hidden="1"/>
    <col min="275" max="275" width="1.7109375" style="67" hidden="1"/>
    <col min="276" max="276" width="0.42578125" style="67" hidden="1"/>
    <col min="277" max="277" width="4" style="67" hidden="1"/>
    <col min="278" max="278" width="0.42578125" style="67" hidden="1"/>
    <col min="279" max="279" width="4" style="67" hidden="1"/>
    <col min="280" max="280" width="0.42578125" style="67" hidden="1"/>
    <col min="281" max="281" width="1.28515625" style="67" hidden="1"/>
    <col min="282" max="282" width="3.140625" style="67" hidden="1"/>
    <col min="283" max="283" width="0.42578125" style="67" hidden="1"/>
    <col min="284" max="284" width="0.85546875" style="67" hidden="1"/>
    <col min="285" max="285" width="0.42578125" style="67" hidden="1"/>
    <col min="286" max="286" width="2.85546875" style="67" hidden="1"/>
    <col min="287" max="287" width="0.42578125" style="67" hidden="1"/>
    <col min="288" max="288" width="0.85546875" style="67" hidden="1"/>
    <col min="289" max="289" width="3.85546875" style="67" hidden="1"/>
    <col min="290" max="290" width="1.140625" style="67" hidden="1"/>
    <col min="291" max="292" width="9.140625" style="67" hidden="1"/>
    <col min="293" max="293" width="7.140625" style="67" hidden="1"/>
    <col min="294" max="294" width="6.7109375" style="67" hidden="1"/>
    <col min="295" max="295" width="12.140625" style="67" hidden="1"/>
    <col min="296" max="297" width="9.140625" style="67" hidden="1"/>
    <col min="298" max="298" width="7.28515625" style="67" hidden="1"/>
    <col min="299" max="299" width="9.140625" style="67" hidden="1"/>
    <col min="300" max="300" width="7.28515625" style="67" hidden="1"/>
    <col min="301" max="301" width="7" style="67" hidden="1"/>
    <col min="302" max="302" width="7.42578125" style="67" hidden="1"/>
    <col min="303" max="303" width="12.28515625" style="67" hidden="1"/>
    <col min="304" max="304" width="4.7109375" style="67" hidden="1"/>
    <col min="305" max="305" width="14" style="67" hidden="1"/>
    <col min="306" max="512" width="9.140625" style="67" hidden="1"/>
    <col min="513" max="513" width="5" style="67" hidden="1"/>
    <col min="514" max="514" width="11.7109375" style="67" hidden="1"/>
    <col min="515" max="515" width="4" style="67" hidden="1"/>
    <col min="516" max="516" width="0.42578125" style="67" hidden="1"/>
    <col min="517" max="517" width="4.140625" style="67" hidden="1"/>
    <col min="518" max="518" width="0.42578125" style="67" hidden="1"/>
    <col min="519" max="519" width="4" style="67" hidden="1"/>
    <col min="520" max="520" width="0.42578125" style="67" hidden="1"/>
    <col min="521" max="521" width="4" style="67" hidden="1"/>
    <col min="522" max="522" width="0.42578125" style="67" hidden="1"/>
    <col min="523" max="523" width="4" style="67" hidden="1"/>
    <col min="524" max="524" width="1.7109375" style="67" hidden="1"/>
    <col min="525" max="525" width="4" style="67" hidden="1"/>
    <col min="526" max="526" width="0.42578125" style="67" hidden="1"/>
    <col min="527" max="527" width="4.140625" style="67" hidden="1"/>
    <col min="528" max="528" width="0.42578125" style="67" hidden="1"/>
    <col min="529" max="529" width="1.7109375" style="67" hidden="1"/>
    <col min="530" max="530" width="3" style="67" hidden="1"/>
    <col min="531" max="531" width="1.7109375" style="67" hidden="1"/>
    <col min="532" max="532" width="0.42578125" style="67" hidden="1"/>
    <col min="533" max="533" width="4" style="67" hidden="1"/>
    <col min="534" max="534" width="0.42578125" style="67" hidden="1"/>
    <col min="535" max="535" width="4" style="67" hidden="1"/>
    <col min="536" max="536" width="0.42578125" style="67" hidden="1"/>
    <col min="537" max="537" width="1.28515625" style="67" hidden="1"/>
    <col min="538" max="538" width="3.140625" style="67" hidden="1"/>
    <col min="539" max="539" width="0.42578125" style="67" hidden="1"/>
    <col min="540" max="540" width="0.85546875" style="67" hidden="1"/>
    <col min="541" max="541" width="0.42578125" style="67" hidden="1"/>
    <col min="542" max="542" width="2.85546875" style="67" hidden="1"/>
    <col min="543" max="543" width="0.42578125" style="67" hidden="1"/>
    <col min="544" max="544" width="0.85546875" style="67" hidden="1"/>
    <col min="545" max="545" width="3.85546875" style="67" hidden="1"/>
    <col min="546" max="546" width="1.140625" style="67" hidden="1"/>
    <col min="547" max="548" width="9.140625" style="67" hidden="1"/>
    <col min="549" max="549" width="7.140625" style="67" hidden="1"/>
    <col min="550" max="550" width="6.7109375" style="67" hidden="1"/>
    <col min="551" max="551" width="12.140625" style="67" hidden="1"/>
    <col min="552" max="553" width="9.140625" style="67" hidden="1"/>
    <col min="554" max="554" width="7.28515625" style="67" hidden="1"/>
    <col min="555" max="555" width="9.140625" style="67" hidden="1"/>
    <col min="556" max="556" width="7.28515625" style="67" hidden="1"/>
    <col min="557" max="557" width="7" style="67" hidden="1"/>
    <col min="558" max="558" width="7.42578125" style="67" hidden="1"/>
    <col min="559" max="559" width="12.28515625" style="67" hidden="1"/>
    <col min="560" max="560" width="4.7109375" style="67" hidden="1"/>
    <col min="561" max="561" width="14" style="67" hidden="1"/>
    <col min="562" max="768" width="9.140625" style="67" hidden="1"/>
    <col min="769" max="769" width="5" style="67" hidden="1"/>
    <col min="770" max="770" width="11.7109375" style="67" hidden="1"/>
    <col min="771" max="771" width="4" style="67" hidden="1"/>
    <col min="772" max="772" width="0.42578125" style="67" hidden="1"/>
    <col min="773" max="773" width="4.140625" style="67" hidden="1"/>
    <col min="774" max="774" width="0.42578125" style="67" hidden="1"/>
    <col min="775" max="775" width="4" style="67" hidden="1"/>
    <col min="776" max="776" width="0.42578125" style="67" hidden="1"/>
    <col min="777" max="777" width="4" style="67" hidden="1"/>
    <col min="778" max="778" width="0.42578125" style="67" hidden="1"/>
    <col min="779" max="779" width="4" style="67" hidden="1"/>
    <col min="780" max="780" width="1.7109375" style="67" hidden="1"/>
    <col min="781" max="781" width="4" style="67" hidden="1"/>
    <col min="782" max="782" width="0.42578125" style="67" hidden="1"/>
    <col min="783" max="783" width="4.140625" style="67" hidden="1"/>
    <col min="784" max="784" width="0.42578125" style="67" hidden="1"/>
    <col min="785" max="785" width="1.7109375" style="67" hidden="1"/>
    <col min="786" max="786" width="3" style="67" hidden="1"/>
    <col min="787" max="787" width="1.7109375" style="67" hidden="1"/>
    <col min="788" max="788" width="0.42578125" style="67" hidden="1"/>
    <col min="789" max="789" width="4" style="67" hidden="1"/>
    <col min="790" max="790" width="0.42578125" style="67" hidden="1"/>
    <col min="791" max="791" width="4" style="67" hidden="1"/>
    <col min="792" max="792" width="0.42578125" style="67" hidden="1"/>
    <col min="793" max="793" width="1.28515625" style="67" hidden="1"/>
    <col min="794" max="794" width="3.140625" style="67" hidden="1"/>
    <col min="795" max="795" width="0.42578125" style="67" hidden="1"/>
    <col min="796" max="796" width="0.85546875" style="67" hidden="1"/>
    <col min="797" max="797" width="0.42578125" style="67" hidden="1"/>
    <col min="798" max="798" width="2.85546875" style="67" hidden="1"/>
    <col min="799" max="799" width="0.42578125" style="67" hidden="1"/>
    <col min="800" max="800" width="0.85546875" style="67" hidden="1"/>
    <col min="801" max="801" width="3.85546875" style="67" hidden="1"/>
    <col min="802" max="802" width="1.140625" style="67" hidden="1"/>
    <col min="803" max="804" width="9.140625" style="67" hidden="1"/>
    <col min="805" max="805" width="7.140625" style="67" hidden="1"/>
    <col min="806" max="806" width="6.7109375" style="67" hidden="1"/>
    <col min="807" max="807" width="12.140625" style="67" hidden="1"/>
    <col min="808" max="809" width="9.140625" style="67" hidden="1"/>
    <col min="810" max="810" width="7.28515625" style="67" hidden="1"/>
    <col min="811" max="811" width="9.140625" style="67" hidden="1"/>
    <col min="812" max="812" width="7.28515625" style="67" hidden="1"/>
    <col min="813" max="813" width="7" style="67" hidden="1"/>
    <col min="814" max="814" width="7.42578125" style="67" hidden="1"/>
    <col min="815" max="815" width="12.28515625" style="67" hidden="1"/>
    <col min="816" max="816" width="4.7109375" style="67" hidden="1"/>
    <col min="817" max="817" width="14" style="67" hidden="1"/>
    <col min="818" max="1024" width="9.140625" style="67" hidden="1"/>
    <col min="1025" max="1025" width="5" style="67" hidden="1"/>
    <col min="1026" max="1026" width="11.7109375" style="67" hidden="1"/>
    <col min="1027" max="1027" width="4" style="67" hidden="1"/>
    <col min="1028" max="1028" width="0.42578125" style="67" hidden="1"/>
    <col min="1029" max="1029" width="4.140625" style="67" hidden="1"/>
    <col min="1030" max="1030" width="0.42578125" style="67" hidden="1"/>
    <col min="1031" max="1031" width="4" style="67" hidden="1"/>
    <col min="1032" max="1032" width="0.42578125" style="67" hidden="1"/>
    <col min="1033" max="1033" width="4" style="67" hidden="1"/>
    <col min="1034" max="1034" width="0.42578125" style="67" hidden="1"/>
    <col min="1035" max="1035" width="4" style="67" hidden="1"/>
    <col min="1036" max="1036" width="1.7109375" style="67" hidden="1"/>
    <col min="1037" max="1037" width="4" style="67" hidden="1"/>
    <col min="1038" max="1038" width="0.42578125" style="67" hidden="1"/>
    <col min="1039" max="1039" width="4.140625" style="67" hidden="1"/>
    <col min="1040" max="1040" width="0.42578125" style="67" hidden="1"/>
    <col min="1041" max="1041" width="1.7109375" style="67" hidden="1"/>
    <col min="1042" max="1042" width="3" style="67" hidden="1"/>
    <col min="1043" max="1043" width="1.7109375" style="67" hidden="1"/>
    <col min="1044" max="1044" width="0.42578125" style="67" hidden="1"/>
    <col min="1045" max="1045" width="4" style="67" hidden="1"/>
    <col min="1046" max="1046" width="0.42578125" style="67" hidden="1"/>
    <col min="1047" max="1047" width="4" style="67" hidden="1"/>
    <col min="1048" max="1048" width="0.42578125" style="67" hidden="1"/>
    <col min="1049" max="1049" width="1.28515625" style="67" hidden="1"/>
    <col min="1050" max="1050" width="3.140625" style="67" hidden="1"/>
    <col min="1051" max="1051" width="0.42578125" style="67" hidden="1"/>
    <col min="1052" max="1052" width="0.85546875" style="67" hidden="1"/>
    <col min="1053" max="1053" width="0.42578125" style="67" hidden="1"/>
    <col min="1054" max="1054" width="2.85546875" style="67" hidden="1"/>
    <col min="1055" max="1055" width="0.42578125" style="67" hidden="1"/>
    <col min="1056" max="1056" width="0.85546875" style="67" hidden="1"/>
    <col min="1057" max="1057" width="3.85546875" style="67" hidden="1"/>
    <col min="1058" max="1058" width="1.140625" style="67" hidden="1"/>
    <col min="1059" max="1060" width="9.140625" style="67" hidden="1"/>
    <col min="1061" max="1061" width="7.140625" style="67" hidden="1"/>
    <col min="1062" max="1062" width="6.7109375" style="67" hidden="1"/>
    <col min="1063" max="1063" width="12.140625" style="67" hidden="1"/>
    <col min="1064" max="1065" width="9.140625" style="67" hidden="1"/>
    <col min="1066" max="1066" width="7.28515625" style="67" hidden="1"/>
    <col min="1067" max="1067" width="9.140625" style="67" hidden="1"/>
    <col min="1068" max="1068" width="7.28515625" style="67" hidden="1"/>
    <col min="1069" max="1069" width="7" style="67" hidden="1"/>
    <col min="1070" max="1070" width="7.42578125" style="67" hidden="1"/>
    <col min="1071" max="1071" width="12.28515625" style="67" hidden="1"/>
    <col min="1072" max="1072" width="4.7109375" style="67" hidden="1"/>
    <col min="1073" max="1073" width="14" style="67" hidden="1"/>
    <col min="1074" max="1280" width="9.140625" style="67" hidden="1"/>
    <col min="1281" max="1281" width="5" style="67" hidden="1"/>
    <col min="1282" max="1282" width="11.7109375" style="67" hidden="1"/>
    <col min="1283" max="1283" width="4" style="67" hidden="1"/>
    <col min="1284" max="1284" width="0.42578125" style="67" hidden="1"/>
    <col min="1285" max="1285" width="4.140625" style="67" hidden="1"/>
    <col min="1286" max="1286" width="0.42578125" style="67" hidden="1"/>
    <col min="1287" max="1287" width="4" style="67" hidden="1"/>
    <col min="1288" max="1288" width="0.42578125" style="67" hidden="1"/>
    <col min="1289" max="1289" width="4" style="67" hidden="1"/>
    <col min="1290" max="1290" width="0.42578125" style="67" hidden="1"/>
    <col min="1291" max="1291" width="4" style="67" hidden="1"/>
    <col min="1292" max="1292" width="1.7109375" style="67" hidden="1"/>
    <col min="1293" max="1293" width="4" style="67" hidden="1"/>
    <col min="1294" max="1294" width="0.42578125" style="67" hidden="1"/>
    <col min="1295" max="1295" width="4.140625" style="67" hidden="1"/>
    <col min="1296" max="1296" width="0.42578125" style="67" hidden="1"/>
    <col min="1297" max="1297" width="1.7109375" style="67" hidden="1"/>
    <col min="1298" max="1298" width="3" style="67" hidden="1"/>
    <col min="1299" max="1299" width="1.7109375" style="67" hidden="1"/>
    <col min="1300" max="1300" width="0.42578125" style="67" hidden="1"/>
    <col min="1301" max="1301" width="4" style="67" hidden="1"/>
    <col min="1302" max="1302" width="0.42578125" style="67" hidden="1"/>
    <col min="1303" max="1303" width="4" style="67" hidden="1"/>
    <col min="1304" max="1304" width="0.42578125" style="67" hidden="1"/>
    <col min="1305" max="1305" width="1.28515625" style="67" hidden="1"/>
    <col min="1306" max="1306" width="3.140625" style="67" hidden="1"/>
    <col min="1307" max="1307" width="0.42578125" style="67" hidden="1"/>
    <col min="1308" max="1308" width="0.85546875" style="67" hidden="1"/>
    <col min="1309" max="1309" width="0.42578125" style="67" hidden="1"/>
    <col min="1310" max="1310" width="2.85546875" style="67" hidden="1"/>
    <col min="1311" max="1311" width="0.42578125" style="67" hidden="1"/>
    <col min="1312" max="1312" width="0.85546875" style="67" hidden="1"/>
    <col min="1313" max="1313" width="3.85546875" style="67" hidden="1"/>
    <col min="1314" max="1314" width="1.140625" style="67" hidden="1"/>
    <col min="1315" max="1316" width="9.140625" style="67" hidden="1"/>
    <col min="1317" max="1317" width="7.140625" style="67" hidden="1"/>
    <col min="1318" max="1318" width="6.7109375" style="67" hidden="1"/>
    <col min="1319" max="1319" width="12.140625" style="67" hidden="1"/>
    <col min="1320" max="1321" width="9.140625" style="67" hidden="1"/>
    <col min="1322" max="1322" width="7.28515625" style="67" hidden="1"/>
    <col min="1323" max="1323" width="9.140625" style="67" hidden="1"/>
    <col min="1324" max="1324" width="7.28515625" style="67" hidden="1"/>
    <col min="1325" max="1325" width="7" style="67" hidden="1"/>
    <col min="1326" max="1326" width="7.42578125" style="67" hidden="1"/>
    <col min="1327" max="1327" width="12.28515625" style="67" hidden="1"/>
    <col min="1328" max="1328" width="4.7109375" style="67" hidden="1"/>
    <col min="1329" max="1329" width="14" style="67" hidden="1"/>
    <col min="1330" max="1536" width="9.140625" style="67" hidden="1"/>
    <col min="1537" max="1537" width="5" style="67" hidden="1"/>
    <col min="1538" max="1538" width="11.7109375" style="67" hidden="1"/>
    <col min="1539" max="1539" width="4" style="67" hidden="1"/>
    <col min="1540" max="1540" width="0.42578125" style="67" hidden="1"/>
    <col min="1541" max="1541" width="4.140625" style="67" hidden="1"/>
    <col min="1542" max="1542" width="0.42578125" style="67" hidden="1"/>
    <col min="1543" max="1543" width="4" style="67" hidden="1"/>
    <col min="1544" max="1544" width="0.42578125" style="67" hidden="1"/>
    <col min="1545" max="1545" width="4" style="67" hidden="1"/>
    <col min="1546" max="1546" width="0.42578125" style="67" hidden="1"/>
    <col min="1547" max="1547" width="4" style="67" hidden="1"/>
    <col min="1548" max="1548" width="1.7109375" style="67" hidden="1"/>
    <col min="1549" max="1549" width="4" style="67" hidden="1"/>
    <col min="1550" max="1550" width="0.42578125" style="67" hidden="1"/>
    <col min="1551" max="1551" width="4.140625" style="67" hidden="1"/>
    <col min="1552" max="1552" width="0.42578125" style="67" hidden="1"/>
    <col min="1553" max="1553" width="1.7109375" style="67" hidden="1"/>
    <col min="1554" max="1554" width="3" style="67" hidden="1"/>
    <col min="1555" max="1555" width="1.7109375" style="67" hidden="1"/>
    <col min="1556" max="1556" width="0.42578125" style="67" hidden="1"/>
    <col min="1557" max="1557" width="4" style="67" hidden="1"/>
    <col min="1558" max="1558" width="0.42578125" style="67" hidden="1"/>
    <col min="1559" max="1559" width="4" style="67" hidden="1"/>
    <col min="1560" max="1560" width="0.42578125" style="67" hidden="1"/>
    <col min="1561" max="1561" width="1.28515625" style="67" hidden="1"/>
    <col min="1562" max="1562" width="3.140625" style="67" hidden="1"/>
    <col min="1563" max="1563" width="0.42578125" style="67" hidden="1"/>
    <col min="1564" max="1564" width="0.85546875" style="67" hidden="1"/>
    <col min="1565" max="1565" width="0.42578125" style="67" hidden="1"/>
    <col min="1566" max="1566" width="2.85546875" style="67" hidden="1"/>
    <col min="1567" max="1567" width="0.42578125" style="67" hidden="1"/>
    <col min="1568" max="1568" width="0.85546875" style="67" hidden="1"/>
    <col min="1569" max="1569" width="3.85546875" style="67" hidden="1"/>
    <col min="1570" max="1570" width="1.140625" style="67" hidden="1"/>
    <col min="1571" max="1572" width="9.140625" style="67" hidden="1"/>
    <col min="1573" max="1573" width="7.140625" style="67" hidden="1"/>
    <col min="1574" max="1574" width="6.7109375" style="67" hidden="1"/>
    <col min="1575" max="1575" width="12.140625" style="67" hidden="1"/>
    <col min="1576" max="1577" width="9.140625" style="67" hidden="1"/>
    <col min="1578" max="1578" width="7.28515625" style="67" hidden="1"/>
    <col min="1579" max="1579" width="9.140625" style="67" hidden="1"/>
    <col min="1580" max="1580" width="7.28515625" style="67" hidden="1"/>
    <col min="1581" max="1581" width="7" style="67" hidden="1"/>
    <col min="1582" max="1582" width="7.42578125" style="67" hidden="1"/>
    <col min="1583" max="1583" width="12.28515625" style="67" hidden="1"/>
    <col min="1584" max="1584" width="4.7109375" style="67" hidden="1"/>
    <col min="1585" max="1585" width="14" style="67" hidden="1"/>
    <col min="1586" max="1792" width="9.140625" style="67" hidden="1"/>
    <col min="1793" max="1793" width="5" style="67" hidden="1"/>
    <col min="1794" max="1794" width="11.7109375" style="67" hidden="1"/>
    <col min="1795" max="1795" width="4" style="67" hidden="1"/>
    <col min="1796" max="1796" width="0.42578125" style="67" hidden="1"/>
    <col min="1797" max="1797" width="4.140625" style="67" hidden="1"/>
    <col min="1798" max="1798" width="0.42578125" style="67" hidden="1"/>
    <col min="1799" max="1799" width="4" style="67" hidden="1"/>
    <col min="1800" max="1800" width="0.42578125" style="67" hidden="1"/>
    <col min="1801" max="1801" width="4" style="67" hidden="1"/>
    <col min="1802" max="1802" width="0.42578125" style="67" hidden="1"/>
    <col min="1803" max="1803" width="4" style="67" hidden="1"/>
    <col min="1804" max="1804" width="1.7109375" style="67" hidden="1"/>
    <col min="1805" max="1805" width="4" style="67" hidden="1"/>
    <col min="1806" max="1806" width="0.42578125" style="67" hidden="1"/>
    <col min="1807" max="1807" width="4.140625" style="67" hidden="1"/>
    <col min="1808" max="1808" width="0.42578125" style="67" hidden="1"/>
    <col min="1809" max="1809" width="1.7109375" style="67" hidden="1"/>
    <col min="1810" max="1810" width="3" style="67" hidden="1"/>
    <col min="1811" max="1811" width="1.7109375" style="67" hidden="1"/>
    <col min="1812" max="1812" width="0.42578125" style="67" hidden="1"/>
    <col min="1813" max="1813" width="4" style="67" hidden="1"/>
    <col min="1814" max="1814" width="0.42578125" style="67" hidden="1"/>
    <col min="1815" max="1815" width="4" style="67" hidden="1"/>
    <col min="1816" max="1816" width="0.42578125" style="67" hidden="1"/>
    <col min="1817" max="1817" width="1.28515625" style="67" hidden="1"/>
    <col min="1818" max="1818" width="3.140625" style="67" hidden="1"/>
    <col min="1819" max="1819" width="0.42578125" style="67" hidden="1"/>
    <col min="1820" max="1820" width="0.85546875" style="67" hidden="1"/>
    <col min="1821" max="1821" width="0.42578125" style="67" hidden="1"/>
    <col min="1822" max="1822" width="2.85546875" style="67" hidden="1"/>
    <col min="1823" max="1823" width="0.42578125" style="67" hidden="1"/>
    <col min="1824" max="1824" width="0.85546875" style="67" hidden="1"/>
    <col min="1825" max="1825" width="3.85546875" style="67" hidden="1"/>
    <col min="1826" max="1826" width="1.140625" style="67" hidden="1"/>
    <col min="1827" max="1828" width="9.140625" style="67" hidden="1"/>
    <col min="1829" max="1829" width="7.140625" style="67" hidden="1"/>
    <col min="1830" max="1830" width="6.7109375" style="67" hidden="1"/>
    <col min="1831" max="1831" width="12.140625" style="67" hidden="1"/>
    <col min="1832" max="1833" width="9.140625" style="67" hidden="1"/>
    <col min="1834" max="1834" width="7.28515625" style="67" hidden="1"/>
    <col min="1835" max="1835" width="9.140625" style="67" hidden="1"/>
    <col min="1836" max="1836" width="7.28515625" style="67" hidden="1"/>
    <col min="1837" max="1837" width="7" style="67" hidden="1"/>
    <col min="1838" max="1838" width="7.42578125" style="67" hidden="1"/>
    <col min="1839" max="1839" width="12.28515625" style="67" hidden="1"/>
    <col min="1840" max="1840" width="4.7109375" style="67" hidden="1"/>
    <col min="1841" max="1841" width="14" style="67" hidden="1"/>
    <col min="1842" max="2048" width="9.140625" style="67" hidden="1"/>
    <col min="2049" max="2049" width="5" style="67" hidden="1"/>
    <col min="2050" max="2050" width="11.7109375" style="67" hidden="1"/>
    <col min="2051" max="2051" width="4" style="67" hidden="1"/>
    <col min="2052" max="2052" width="0.42578125" style="67" hidden="1"/>
    <col min="2053" max="2053" width="4.140625" style="67" hidden="1"/>
    <col min="2054" max="2054" width="0.42578125" style="67" hidden="1"/>
    <col min="2055" max="2055" width="4" style="67" hidden="1"/>
    <col min="2056" max="2056" width="0.42578125" style="67" hidden="1"/>
    <col min="2057" max="2057" width="4" style="67" hidden="1"/>
    <col min="2058" max="2058" width="0.42578125" style="67" hidden="1"/>
    <col min="2059" max="2059" width="4" style="67" hidden="1"/>
    <col min="2060" max="2060" width="1.7109375" style="67" hidden="1"/>
    <col min="2061" max="2061" width="4" style="67" hidden="1"/>
    <col min="2062" max="2062" width="0.42578125" style="67" hidden="1"/>
    <col min="2063" max="2063" width="4.140625" style="67" hidden="1"/>
    <col min="2064" max="2064" width="0.42578125" style="67" hidden="1"/>
    <col min="2065" max="2065" width="1.7109375" style="67" hidden="1"/>
    <col min="2066" max="2066" width="3" style="67" hidden="1"/>
    <col min="2067" max="2067" width="1.7109375" style="67" hidden="1"/>
    <col min="2068" max="2068" width="0.42578125" style="67" hidden="1"/>
    <col min="2069" max="2069" width="4" style="67" hidden="1"/>
    <col min="2070" max="2070" width="0.42578125" style="67" hidden="1"/>
    <col min="2071" max="2071" width="4" style="67" hidden="1"/>
    <col min="2072" max="2072" width="0.42578125" style="67" hidden="1"/>
    <col min="2073" max="2073" width="1.28515625" style="67" hidden="1"/>
    <col min="2074" max="2074" width="3.140625" style="67" hidden="1"/>
    <col min="2075" max="2075" width="0.42578125" style="67" hidden="1"/>
    <col min="2076" max="2076" width="0.85546875" style="67" hidden="1"/>
    <col min="2077" max="2077" width="0.42578125" style="67" hidden="1"/>
    <col min="2078" max="2078" width="2.85546875" style="67" hidden="1"/>
    <col min="2079" max="2079" width="0.42578125" style="67" hidden="1"/>
    <col min="2080" max="2080" width="0.85546875" style="67" hidden="1"/>
    <col min="2081" max="2081" width="3.85546875" style="67" hidden="1"/>
    <col min="2082" max="2082" width="1.140625" style="67" hidden="1"/>
    <col min="2083" max="2084" width="9.140625" style="67" hidden="1"/>
    <col min="2085" max="2085" width="7.140625" style="67" hidden="1"/>
    <col min="2086" max="2086" width="6.7109375" style="67" hidden="1"/>
    <col min="2087" max="2087" width="12.140625" style="67" hidden="1"/>
    <col min="2088" max="2089" width="9.140625" style="67" hidden="1"/>
    <col min="2090" max="2090" width="7.28515625" style="67" hidden="1"/>
    <col min="2091" max="2091" width="9.140625" style="67" hidden="1"/>
    <col min="2092" max="2092" width="7.28515625" style="67" hidden="1"/>
    <col min="2093" max="2093" width="7" style="67" hidden="1"/>
    <col min="2094" max="2094" width="7.42578125" style="67" hidden="1"/>
    <col min="2095" max="2095" width="12.28515625" style="67" hidden="1"/>
    <col min="2096" max="2096" width="4.7109375" style="67" hidden="1"/>
    <col min="2097" max="2097" width="14" style="67" hidden="1"/>
    <col min="2098" max="2304" width="9.140625" style="67" hidden="1"/>
    <col min="2305" max="2305" width="5" style="67" hidden="1"/>
    <col min="2306" max="2306" width="11.7109375" style="67" hidden="1"/>
    <col min="2307" max="2307" width="4" style="67" hidden="1"/>
    <col min="2308" max="2308" width="0.42578125" style="67" hidden="1"/>
    <col min="2309" max="2309" width="4.140625" style="67" hidden="1"/>
    <col min="2310" max="2310" width="0.42578125" style="67" hidden="1"/>
    <col min="2311" max="2311" width="4" style="67" hidden="1"/>
    <col min="2312" max="2312" width="0.42578125" style="67" hidden="1"/>
    <col min="2313" max="2313" width="4" style="67" hidden="1"/>
    <col min="2314" max="2314" width="0.42578125" style="67" hidden="1"/>
    <col min="2315" max="2315" width="4" style="67" hidden="1"/>
    <col min="2316" max="2316" width="1.7109375" style="67" hidden="1"/>
    <col min="2317" max="2317" width="4" style="67" hidden="1"/>
    <col min="2318" max="2318" width="0.42578125" style="67" hidden="1"/>
    <col min="2319" max="2319" width="4.140625" style="67" hidden="1"/>
    <col min="2320" max="2320" width="0.42578125" style="67" hidden="1"/>
    <col min="2321" max="2321" width="1.7109375" style="67" hidden="1"/>
    <col min="2322" max="2322" width="3" style="67" hidden="1"/>
    <col min="2323" max="2323" width="1.7109375" style="67" hidden="1"/>
    <col min="2324" max="2324" width="0.42578125" style="67" hidden="1"/>
    <col min="2325" max="2325" width="4" style="67" hidden="1"/>
    <col min="2326" max="2326" width="0.42578125" style="67" hidden="1"/>
    <col min="2327" max="2327" width="4" style="67" hidden="1"/>
    <col min="2328" max="2328" width="0.42578125" style="67" hidden="1"/>
    <col min="2329" max="2329" width="1.28515625" style="67" hidden="1"/>
    <col min="2330" max="2330" width="3.140625" style="67" hidden="1"/>
    <col min="2331" max="2331" width="0.42578125" style="67" hidden="1"/>
    <col min="2332" max="2332" width="0.85546875" style="67" hidden="1"/>
    <col min="2333" max="2333" width="0.42578125" style="67" hidden="1"/>
    <col min="2334" max="2334" width="2.85546875" style="67" hidden="1"/>
    <col min="2335" max="2335" width="0.42578125" style="67" hidden="1"/>
    <col min="2336" max="2336" width="0.85546875" style="67" hidden="1"/>
    <col min="2337" max="2337" width="3.85546875" style="67" hidden="1"/>
    <col min="2338" max="2338" width="1.140625" style="67" hidden="1"/>
    <col min="2339" max="2340" width="9.140625" style="67" hidden="1"/>
    <col min="2341" max="2341" width="7.140625" style="67" hidden="1"/>
    <col min="2342" max="2342" width="6.7109375" style="67" hidden="1"/>
    <col min="2343" max="2343" width="12.140625" style="67" hidden="1"/>
    <col min="2344" max="2345" width="9.140625" style="67" hidden="1"/>
    <col min="2346" max="2346" width="7.28515625" style="67" hidden="1"/>
    <col min="2347" max="2347" width="9.140625" style="67" hidden="1"/>
    <col min="2348" max="2348" width="7.28515625" style="67" hidden="1"/>
    <col min="2349" max="2349" width="7" style="67" hidden="1"/>
    <col min="2350" max="2350" width="7.42578125" style="67" hidden="1"/>
    <col min="2351" max="2351" width="12.28515625" style="67" hidden="1"/>
    <col min="2352" max="2352" width="4.7109375" style="67" hidden="1"/>
    <col min="2353" max="2353" width="14" style="67" hidden="1"/>
    <col min="2354" max="2560" width="9.140625" style="67" hidden="1"/>
    <col min="2561" max="2561" width="5" style="67" hidden="1"/>
    <col min="2562" max="2562" width="11.7109375" style="67" hidden="1"/>
    <col min="2563" max="2563" width="4" style="67" hidden="1"/>
    <col min="2564" max="2564" width="0.42578125" style="67" hidden="1"/>
    <col min="2565" max="2565" width="4.140625" style="67" hidden="1"/>
    <col min="2566" max="2566" width="0.42578125" style="67" hidden="1"/>
    <col min="2567" max="2567" width="4" style="67" hidden="1"/>
    <col min="2568" max="2568" width="0.42578125" style="67" hidden="1"/>
    <col min="2569" max="2569" width="4" style="67" hidden="1"/>
    <col min="2570" max="2570" width="0.42578125" style="67" hidden="1"/>
    <col min="2571" max="2571" width="4" style="67" hidden="1"/>
    <col min="2572" max="2572" width="1.7109375" style="67" hidden="1"/>
    <col min="2573" max="2573" width="4" style="67" hidden="1"/>
    <col min="2574" max="2574" width="0.42578125" style="67" hidden="1"/>
    <col min="2575" max="2575" width="4.140625" style="67" hidden="1"/>
    <col min="2576" max="2576" width="0.42578125" style="67" hidden="1"/>
    <col min="2577" max="2577" width="1.7109375" style="67" hidden="1"/>
    <col min="2578" max="2578" width="3" style="67" hidden="1"/>
    <col min="2579" max="2579" width="1.7109375" style="67" hidden="1"/>
    <col min="2580" max="2580" width="0.42578125" style="67" hidden="1"/>
    <col min="2581" max="2581" width="4" style="67" hidden="1"/>
    <col min="2582" max="2582" width="0.42578125" style="67" hidden="1"/>
    <col min="2583" max="2583" width="4" style="67" hidden="1"/>
    <col min="2584" max="2584" width="0.42578125" style="67" hidden="1"/>
    <col min="2585" max="2585" width="1.28515625" style="67" hidden="1"/>
    <col min="2586" max="2586" width="3.140625" style="67" hidden="1"/>
    <col min="2587" max="2587" width="0.42578125" style="67" hidden="1"/>
    <col min="2588" max="2588" width="0.85546875" style="67" hidden="1"/>
    <col min="2589" max="2589" width="0.42578125" style="67" hidden="1"/>
    <col min="2590" max="2590" width="2.85546875" style="67" hidden="1"/>
    <col min="2591" max="2591" width="0.42578125" style="67" hidden="1"/>
    <col min="2592" max="2592" width="0.85546875" style="67" hidden="1"/>
    <col min="2593" max="2593" width="3.85546875" style="67" hidden="1"/>
    <col min="2594" max="2594" width="1.140625" style="67" hidden="1"/>
    <col min="2595" max="2596" width="9.140625" style="67" hidden="1"/>
    <col min="2597" max="2597" width="7.140625" style="67" hidden="1"/>
    <col min="2598" max="2598" width="6.7109375" style="67" hidden="1"/>
    <col min="2599" max="2599" width="12.140625" style="67" hidden="1"/>
    <col min="2600" max="2601" width="9.140625" style="67" hidden="1"/>
    <col min="2602" max="2602" width="7.28515625" style="67" hidden="1"/>
    <col min="2603" max="2603" width="9.140625" style="67" hidden="1"/>
    <col min="2604" max="2604" width="7.28515625" style="67" hidden="1"/>
    <col min="2605" max="2605" width="7" style="67" hidden="1"/>
    <col min="2606" max="2606" width="7.42578125" style="67" hidden="1"/>
    <col min="2607" max="2607" width="12.28515625" style="67" hidden="1"/>
    <col min="2608" max="2608" width="4.7109375" style="67" hidden="1"/>
    <col min="2609" max="2609" width="14" style="67" hidden="1"/>
    <col min="2610" max="2816" width="9.140625" style="67" hidden="1"/>
    <col min="2817" max="2817" width="5" style="67" hidden="1"/>
    <col min="2818" max="2818" width="11.7109375" style="67" hidden="1"/>
    <col min="2819" max="2819" width="4" style="67" hidden="1"/>
    <col min="2820" max="2820" width="0.42578125" style="67" hidden="1"/>
    <col min="2821" max="2821" width="4.140625" style="67" hidden="1"/>
    <col min="2822" max="2822" width="0.42578125" style="67" hidden="1"/>
    <col min="2823" max="2823" width="4" style="67" hidden="1"/>
    <col min="2824" max="2824" width="0.42578125" style="67" hidden="1"/>
    <col min="2825" max="2825" width="4" style="67" hidden="1"/>
    <col min="2826" max="2826" width="0.42578125" style="67" hidden="1"/>
    <col min="2827" max="2827" width="4" style="67" hidden="1"/>
    <col min="2828" max="2828" width="1.7109375" style="67" hidden="1"/>
    <col min="2829" max="2829" width="4" style="67" hidden="1"/>
    <col min="2830" max="2830" width="0.42578125" style="67" hidden="1"/>
    <col min="2831" max="2831" width="4.140625" style="67" hidden="1"/>
    <col min="2832" max="2832" width="0.42578125" style="67" hidden="1"/>
    <col min="2833" max="2833" width="1.7109375" style="67" hidden="1"/>
    <col min="2834" max="2834" width="3" style="67" hidden="1"/>
    <col min="2835" max="2835" width="1.7109375" style="67" hidden="1"/>
    <col min="2836" max="2836" width="0.42578125" style="67" hidden="1"/>
    <col min="2837" max="2837" width="4" style="67" hidden="1"/>
    <col min="2838" max="2838" width="0.42578125" style="67" hidden="1"/>
    <col min="2839" max="2839" width="4" style="67" hidden="1"/>
    <col min="2840" max="2840" width="0.42578125" style="67" hidden="1"/>
    <col min="2841" max="2841" width="1.28515625" style="67" hidden="1"/>
    <col min="2842" max="2842" width="3.140625" style="67" hidden="1"/>
    <col min="2843" max="2843" width="0.42578125" style="67" hidden="1"/>
    <col min="2844" max="2844" width="0.85546875" style="67" hidden="1"/>
    <col min="2845" max="2845" width="0.42578125" style="67" hidden="1"/>
    <col min="2846" max="2846" width="2.85546875" style="67" hidden="1"/>
    <col min="2847" max="2847" width="0.42578125" style="67" hidden="1"/>
    <col min="2848" max="2848" width="0.85546875" style="67" hidden="1"/>
    <col min="2849" max="2849" width="3.85546875" style="67" hidden="1"/>
    <col min="2850" max="2850" width="1.140625" style="67" hidden="1"/>
    <col min="2851" max="2852" width="9.140625" style="67" hidden="1"/>
    <col min="2853" max="2853" width="7.140625" style="67" hidden="1"/>
    <col min="2854" max="2854" width="6.7109375" style="67" hidden="1"/>
    <col min="2855" max="2855" width="12.140625" style="67" hidden="1"/>
    <col min="2856" max="2857" width="9.140625" style="67" hidden="1"/>
    <col min="2858" max="2858" width="7.28515625" style="67" hidden="1"/>
    <col min="2859" max="2859" width="9.140625" style="67" hidden="1"/>
    <col min="2860" max="2860" width="7.28515625" style="67" hidden="1"/>
    <col min="2861" max="2861" width="7" style="67" hidden="1"/>
    <col min="2862" max="2862" width="7.42578125" style="67" hidden="1"/>
    <col min="2863" max="2863" width="12.28515625" style="67" hidden="1"/>
    <col min="2864" max="2864" width="4.7109375" style="67" hidden="1"/>
    <col min="2865" max="2865" width="14" style="67" hidden="1"/>
    <col min="2866" max="3072" width="9.140625" style="67" hidden="1"/>
    <col min="3073" max="3073" width="5" style="67" hidden="1"/>
    <col min="3074" max="3074" width="11.7109375" style="67" hidden="1"/>
    <col min="3075" max="3075" width="4" style="67" hidden="1"/>
    <col min="3076" max="3076" width="0.42578125" style="67" hidden="1"/>
    <col min="3077" max="3077" width="4.140625" style="67" hidden="1"/>
    <col min="3078" max="3078" width="0.42578125" style="67" hidden="1"/>
    <col min="3079" max="3079" width="4" style="67" hidden="1"/>
    <col min="3080" max="3080" width="0.42578125" style="67" hidden="1"/>
    <col min="3081" max="3081" width="4" style="67" hidden="1"/>
    <col min="3082" max="3082" width="0.42578125" style="67" hidden="1"/>
    <col min="3083" max="3083" width="4" style="67" hidden="1"/>
    <col min="3084" max="3084" width="1.7109375" style="67" hidden="1"/>
    <col min="3085" max="3085" width="4" style="67" hidden="1"/>
    <col min="3086" max="3086" width="0.42578125" style="67" hidden="1"/>
    <col min="3087" max="3087" width="4.140625" style="67" hidden="1"/>
    <col min="3088" max="3088" width="0.42578125" style="67" hidden="1"/>
    <col min="3089" max="3089" width="1.7109375" style="67" hidden="1"/>
    <col min="3090" max="3090" width="3" style="67" hidden="1"/>
    <col min="3091" max="3091" width="1.7109375" style="67" hidden="1"/>
    <col min="3092" max="3092" width="0.42578125" style="67" hidden="1"/>
    <col min="3093" max="3093" width="4" style="67" hidden="1"/>
    <col min="3094" max="3094" width="0.42578125" style="67" hidden="1"/>
    <col min="3095" max="3095" width="4" style="67" hidden="1"/>
    <col min="3096" max="3096" width="0.42578125" style="67" hidden="1"/>
    <col min="3097" max="3097" width="1.28515625" style="67" hidden="1"/>
    <col min="3098" max="3098" width="3.140625" style="67" hidden="1"/>
    <col min="3099" max="3099" width="0.42578125" style="67" hidden="1"/>
    <col min="3100" max="3100" width="0.85546875" style="67" hidden="1"/>
    <col min="3101" max="3101" width="0.42578125" style="67" hidden="1"/>
    <col min="3102" max="3102" width="2.85546875" style="67" hidden="1"/>
    <col min="3103" max="3103" width="0.42578125" style="67" hidden="1"/>
    <col min="3104" max="3104" width="0.85546875" style="67" hidden="1"/>
    <col min="3105" max="3105" width="3.85546875" style="67" hidden="1"/>
    <col min="3106" max="3106" width="1.140625" style="67" hidden="1"/>
    <col min="3107" max="3108" width="9.140625" style="67" hidden="1"/>
    <col min="3109" max="3109" width="7.140625" style="67" hidden="1"/>
    <col min="3110" max="3110" width="6.7109375" style="67" hidden="1"/>
    <col min="3111" max="3111" width="12.140625" style="67" hidden="1"/>
    <col min="3112" max="3113" width="9.140625" style="67" hidden="1"/>
    <col min="3114" max="3114" width="7.28515625" style="67" hidden="1"/>
    <col min="3115" max="3115" width="9.140625" style="67" hidden="1"/>
    <col min="3116" max="3116" width="7.28515625" style="67" hidden="1"/>
    <col min="3117" max="3117" width="7" style="67" hidden="1"/>
    <col min="3118" max="3118" width="7.42578125" style="67" hidden="1"/>
    <col min="3119" max="3119" width="12.28515625" style="67" hidden="1"/>
    <col min="3120" max="3120" width="4.7109375" style="67" hidden="1"/>
    <col min="3121" max="3121" width="14" style="67" hidden="1"/>
    <col min="3122" max="3328" width="9.140625" style="67" hidden="1"/>
    <col min="3329" max="3329" width="5" style="67" hidden="1"/>
    <col min="3330" max="3330" width="11.7109375" style="67" hidden="1"/>
    <col min="3331" max="3331" width="4" style="67" hidden="1"/>
    <col min="3332" max="3332" width="0.42578125" style="67" hidden="1"/>
    <col min="3333" max="3333" width="4.140625" style="67" hidden="1"/>
    <col min="3334" max="3334" width="0.42578125" style="67" hidden="1"/>
    <col min="3335" max="3335" width="4" style="67" hidden="1"/>
    <col min="3336" max="3336" width="0.42578125" style="67" hidden="1"/>
    <col min="3337" max="3337" width="4" style="67" hidden="1"/>
    <col min="3338" max="3338" width="0.42578125" style="67" hidden="1"/>
    <col min="3339" max="3339" width="4" style="67" hidden="1"/>
    <col min="3340" max="3340" width="1.7109375" style="67" hidden="1"/>
    <col min="3341" max="3341" width="4" style="67" hidden="1"/>
    <col min="3342" max="3342" width="0.42578125" style="67" hidden="1"/>
    <col min="3343" max="3343" width="4.140625" style="67" hidden="1"/>
    <col min="3344" max="3344" width="0.42578125" style="67" hidden="1"/>
    <col min="3345" max="3345" width="1.7109375" style="67" hidden="1"/>
    <col min="3346" max="3346" width="3" style="67" hidden="1"/>
    <col min="3347" max="3347" width="1.7109375" style="67" hidden="1"/>
    <col min="3348" max="3348" width="0.42578125" style="67" hidden="1"/>
    <col min="3349" max="3349" width="4" style="67" hidden="1"/>
    <col min="3350" max="3350" width="0.42578125" style="67" hidden="1"/>
    <col min="3351" max="3351" width="4" style="67" hidden="1"/>
    <col min="3352" max="3352" width="0.42578125" style="67" hidden="1"/>
    <col min="3353" max="3353" width="1.28515625" style="67" hidden="1"/>
    <col min="3354" max="3354" width="3.140625" style="67" hidden="1"/>
    <col min="3355" max="3355" width="0.42578125" style="67" hidden="1"/>
    <col min="3356" max="3356" width="0.85546875" style="67" hidden="1"/>
    <col min="3357" max="3357" width="0.42578125" style="67" hidden="1"/>
    <col min="3358" max="3358" width="2.85546875" style="67" hidden="1"/>
    <col min="3359" max="3359" width="0.42578125" style="67" hidden="1"/>
    <col min="3360" max="3360" width="0.85546875" style="67" hidden="1"/>
    <col min="3361" max="3361" width="3.85546875" style="67" hidden="1"/>
    <col min="3362" max="3362" width="1.140625" style="67" hidden="1"/>
    <col min="3363" max="3364" width="9.140625" style="67" hidden="1"/>
    <col min="3365" max="3365" width="7.140625" style="67" hidden="1"/>
    <col min="3366" max="3366" width="6.7109375" style="67" hidden="1"/>
    <col min="3367" max="3367" width="12.140625" style="67" hidden="1"/>
    <col min="3368" max="3369" width="9.140625" style="67" hidden="1"/>
    <col min="3370" max="3370" width="7.28515625" style="67" hidden="1"/>
    <col min="3371" max="3371" width="9.140625" style="67" hidden="1"/>
    <col min="3372" max="3372" width="7.28515625" style="67" hidden="1"/>
    <col min="3373" max="3373" width="7" style="67" hidden="1"/>
    <col min="3374" max="3374" width="7.42578125" style="67" hidden="1"/>
    <col min="3375" max="3375" width="12.28515625" style="67" hidden="1"/>
    <col min="3376" max="3376" width="4.7109375" style="67" hidden="1"/>
    <col min="3377" max="3377" width="14" style="67" hidden="1"/>
    <col min="3378" max="3584" width="9.140625" style="67" hidden="1"/>
    <col min="3585" max="3585" width="5" style="67" hidden="1"/>
    <col min="3586" max="3586" width="11.7109375" style="67" hidden="1"/>
    <col min="3587" max="3587" width="4" style="67" hidden="1"/>
    <col min="3588" max="3588" width="0.42578125" style="67" hidden="1"/>
    <col min="3589" max="3589" width="4.140625" style="67" hidden="1"/>
    <col min="3590" max="3590" width="0.42578125" style="67" hidden="1"/>
    <col min="3591" max="3591" width="4" style="67" hidden="1"/>
    <col min="3592" max="3592" width="0.42578125" style="67" hidden="1"/>
    <col min="3593" max="3593" width="4" style="67" hidden="1"/>
    <col min="3594" max="3594" width="0.42578125" style="67" hidden="1"/>
    <col min="3595" max="3595" width="4" style="67" hidden="1"/>
    <col min="3596" max="3596" width="1.7109375" style="67" hidden="1"/>
    <col min="3597" max="3597" width="4" style="67" hidden="1"/>
    <col min="3598" max="3598" width="0.42578125" style="67" hidden="1"/>
    <col min="3599" max="3599" width="4.140625" style="67" hidden="1"/>
    <col min="3600" max="3600" width="0.42578125" style="67" hidden="1"/>
    <col min="3601" max="3601" width="1.7109375" style="67" hidden="1"/>
    <col min="3602" max="3602" width="3" style="67" hidden="1"/>
    <col min="3603" max="3603" width="1.7109375" style="67" hidden="1"/>
    <col min="3604" max="3604" width="0.42578125" style="67" hidden="1"/>
    <col min="3605" max="3605" width="4" style="67" hidden="1"/>
    <col min="3606" max="3606" width="0.42578125" style="67" hidden="1"/>
    <col min="3607" max="3607" width="4" style="67" hidden="1"/>
    <col min="3608" max="3608" width="0.42578125" style="67" hidden="1"/>
    <col min="3609" max="3609" width="1.28515625" style="67" hidden="1"/>
    <col min="3610" max="3610" width="3.140625" style="67" hidden="1"/>
    <col min="3611" max="3611" width="0.42578125" style="67" hidden="1"/>
    <col min="3612" max="3612" width="0.85546875" style="67" hidden="1"/>
    <col min="3613" max="3613" width="0.42578125" style="67" hidden="1"/>
    <col min="3614" max="3614" width="2.85546875" style="67" hidden="1"/>
    <col min="3615" max="3615" width="0.42578125" style="67" hidden="1"/>
    <col min="3616" max="3616" width="0.85546875" style="67" hidden="1"/>
    <col min="3617" max="3617" width="3.85546875" style="67" hidden="1"/>
    <col min="3618" max="3618" width="1.140625" style="67" hidden="1"/>
    <col min="3619" max="3620" width="9.140625" style="67" hidden="1"/>
    <col min="3621" max="3621" width="7.140625" style="67" hidden="1"/>
    <col min="3622" max="3622" width="6.7109375" style="67" hidden="1"/>
    <col min="3623" max="3623" width="12.140625" style="67" hidden="1"/>
    <col min="3624" max="3625" width="9.140625" style="67" hidden="1"/>
    <col min="3626" max="3626" width="7.28515625" style="67" hidden="1"/>
    <col min="3627" max="3627" width="9.140625" style="67" hidden="1"/>
    <col min="3628" max="3628" width="7.28515625" style="67" hidden="1"/>
    <col min="3629" max="3629" width="7" style="67" hidden="1"/>
    <col min="3630" max="3630" width="7.42578125" style="67" hidden="1"/>
    <col min="3631" max="3631" width="12.28515625" style="67" hidden="1"/>
    <col min="3632" max="3632" width="4.7109375" style="67" hidden="1"/>
    <col min="3633" max="3633" width="14" style="67" hidden="1"/>
    <col min="3634" max="3840" width="9.140625" style="67" hidden="1"/>
    <col min="3841" max="3841" width="5" style="67" hidden="1"/>
    <col min="3842" max="3842" width="11.7109375" style="67" hidden="1"/>
    <col min="3843" max="3843" width="4" style="67" hidden="1"/>
    <col min="3844" max="3844" width="0.42578125" style="67" hidden="1"/>
    <col min="3845" max="3845" width="4.140625" style="67" hidden="1"/>
    <col min="3846" max="3846" width="0.42578125" style="67" hidden="1"/>
    <col min="3847" max="3847" width="4" style="67" hidden="1"/>
    <col min="3848" max="3848" width="0.42578125" style="67" hidden="1"/>
    <col min="3849" max="3849" width="4" style="67" hidden="1"/>
    <col min="3850" max="3850" width="0.42578125" style="67" hidden="1"/>
    <col min="3851" max="3851" width="4" style="67" hidden="1"/>
    <col min="3852" max="3852" width="1.7109375" style="67" hidden="1"/>
    <col min="3853" max="3853" width="4" style="67" hidden="1"/>
    <col min="3854" max="3854" width="0.42578125" style="67" hidden="1"/>
    <col min="3855" max="3855" width="4.140625" style="67" hidden="1"/>
    <col min="3856" max="3856" width="0.42578125" style="67" hidden="1"/>
    <col min="3857" max="3857" width="1.7109375" style="67" hidden="1"/>
    <col min="3858" max="3858" width="3" style="67" hidden="1"/>
    <col min="3859" max="3859" width="1.7109375" style="67" hidden="1"/>
    <col min="3860" max="3860" width="0.42578125" style="67" hidden="1"/>
    <col min="3861" max="3861" width="4" style="67" hidden="1"/>
    <col min="3862" max="3862" width="0.42578125" style="67" hidden="1"/>
    <col min="3863" max="3863" width="4" style="67" hidden="1"/>
    <col min="3864" max="3864" width="0.42578125" style="67" hidden="1"/>
    <col min="3865" max="3865" width="1.28515625" style="67" hidden="1"/>
    <col min="3866" max="3866" width="3.140625" style="67" hidden="1"/>
    <col min="3867" max="3867" width="0.42578125" style="67" hidden="1"/>
    <col min="3868" max="3868" width="0.85546875" style="67" hidden="1"/>
    <col min="3869" max="3869" width="0.42578125" style="67" hidden="1"/>
    <col min="3870" max="3870" width="2.85546875" style="67" hidden="1"/>
    <col min="3871" max="3871" width="0.42578125" style="67" hidden="1"/>
    <col min="3872" max="3872" width="0.85546875" style="67" hidden="1"/>
    <col min="3873" max="3873" width="3.85546875" style="67" hidden="1"/>
    <col min="3874" max="3874" width="1.140625" style="67" hidden="1"/>
    <col min="3875" max="3876" width="9.140625" style="67" hidden="1"/>
    <col min="3877" max="3877" width="7.140625" style="67" hidden="1"/>
    <col min="3878" max="3878" width="6.7109375" style="67" hidden="1"/>
    <col min="3879" max="3879" width="12.140625" style="67" hidden="1"/>
    <col min="3880" max="3881" width="9.140625" style="67" hidden="1"/>
    <col min="3882" max="3882" width="7.28515625" style="67" hidden="1"/>
    <col min="3883" max="3883" width="9.140625" style="67" hidden="1"/>
    <col min="3884" max="3884" width="7.28515625" style="67" hidden="1"/>
    <col min="3885" max="3885" width="7" style="67" hidden="1"/>
    <col min="3886" max="3886" width="7.42578125" style="67" hidden="1"/>
    <col min="3887" max="3887" width="12.28515625" style="67" hidden="1"/>
    <col min="3888" max="3888" width="4.7109375" style="67" hidden="1"/>
    <col min="3889" max="3889" width="14" style="67" hidden="1"/>
    <col min="3890" max="4096" width="9.140625" style="67" hidden="1"/>
    <col min="4097" max="4097" width="5" style="67" hidden="1"/>
    <col min="4098" max="4098" width="11.7109375" style="67" hidden="1"/>
    <col min="4099" max="4099" width="4" style="67" hidden="1"/>
    <col min="4100" max="4100" width="0.42578125" style="67" hidden="1"/>
    <col min="4101" max="4101" width="4.140625" style="67" hidden="1"/>
    <col min="4102" max="4102" width="0.42578125" style="67" hidden="1"/>
    <col min="4103" max="4103" width="4" style="67" hidden="1"/>
    <col min="4104" max="4104" width="0.42578125" style="67" hidden="1"/>
    <col min="4105" max="4105" width="4" style="67" hidden="1"/>
    <col min="4106" max="4106" width="0.42578125" style="67" hidden="1"/>
    <col min="4107" max="4107" width="4" style="67" hidden="1"/>
    <col min="4108" max="4108" width="1.7109375" style="67" hidden="1"/>
    <col min="4109" max="4109" width="4" style="67" hidden="1"/>
    <col min="4110" max="4110" width="0.42578125" style="67" hidden="1"/>
    <col min="4111" max="4111" width="4.140625" style="67" hidden="1"/>
    <col min="4112" max="4112" width="0.42578125" style="67" hidden="1"/>
    <col min="4113" max="4113" width="1.7109375" style="67" hidden="1"/>
    <col min="4114" max="4114" width="3" style="67" hidden="1"/>
    <col min="4115" max="4115" width="1.7109375" style="67" hidden="1"/>
    <col min="4116" max="4116" width="0.42578125" style="67" hidden="1"/>
    <col min="4117" max="4117" width="4" style="67" hidden="1"/>
    <col min="4118" max="4118" width="0.42578125" style="67" hidden="1"/>
    <col min="4119" max="4119" width="4" style="67" hidden="1"/>
    <col min="4120" max="4120" width="0.42578125" style="67" hidden="1"/>
    <col min="4121" max="4121" width="1.28515625" style="67" hidden="1"/>
    <col min="4122" max="4122" width="3.140625" style="67" hidden="1"/>
    <col min="4123" max="4123" width="0.42578125" style="67" hidden="1"/>
    <col min="4124" max="4124" width="0.85546875" style="67" hidden="1"/>
    <col min="4125" max="4125" width="0.42578125" style="67" hidden="1"/>
    <col min="4126" max="4126" width="2.85546875" style="67" hidden="1"/>
    <col min="4127" max="4127" width="0.42578125" style="67" hidden="1"/>
    <col min="4128" max="4128" width="0.85546875" style="67" hidden="1"/>
    <col min="4129" max="4129" width="3.85546875" style="67" hidden="1"/>
    <col min="4130" max="4130" width="1.140625" style="67" hidden="1"/>
    <col min="4131" max="4132" width="9.140625" style="67" hidden="1"/>
    <col min="4133" max="4133" width="7.140625" style="67" hidden="1"/>
    <col min="4134" max="4134" width="6.7109375" style="67" hidden="1"/>
    <col min="4135" max="4135" width="12.140625" style="67" hidden="1"/>
    <col min="4136" max="4137" width="9.140625" style="67" hidden="1"/>
    <col min="4138" max="4138" width="7.28515625" style="67" hidden="1"/>
    <col min="4139" max="4139" width="9.140625" style="67" hidden="1"/>
    <col min="4140" max="4140" width="7.28515625" style="67" hidden="1"/>
    <col min="4141" max="4141" width="7" style="67" hidden="1"/>
    <col min="4142" max="4142" width="7.42578125" style="67" hidden="1"/>
    <col min="4143" max="4143" width="12.28515625" style="67" hidden="1"/>
    <col min="4144" max="4144" width="4.7109375" style="67" hidden="1"/>
    <col min="4145" max="4145" width="14" style="67" hidden="1"/>
    <col min="4146" max="4352" width="9.140625" style="67" hidden="1"/>
    <col min="4353" max="4353" width="5" style="67" hidden="1"/>
    <col min="4354" max="4354" width="11.7109375" style="67" hidden="1"/>
    <col min="4355" max="4355" width="4" style="67" hidden="1"/>
    <col min="4356" max="4356" width="0.42578125" style="67" hidden="1"/>
    <col min="4357" max="4357" width="4.140625" style="67" hidden="1"/>
    <col min="4358" max="4358" width="0.42578125" style="67" hidden="1"/>
    <col min="4359" max="4359" width="4" style="67" hidden="1"/>
    <col min="4360" max="4360" width="0.42578125" style="67" hidden="1"/>
    <col min="4361" max="4361" width="4" style="67" hidden="1"/>
    <col min="4362" max="4362" width="0.42578125" style="67" hidden="1"/>
    <col min="4363" max="4363" width="4" style="67" hidden="1"/>
    <col min="4364" max="4364" width="1.7109375" style="67" hidden="1"/>
    <col min="4365" max="4365" width="4" style="67" hidden="1"/>
    <col min="4366" max="4366" width="0.42578125" style="67" hidden="1"/>
    <col min="4367" max="4367" width="4.140625" style="67" hidden="1"/>
    <col min="4368" max="4368" width="0.42578125" style="67" hidden="1"/>
    <col min="4369" max="4369" width="1.7109375" style="67" hidden="1"/>
    <col min="4370" max="4370" width="3" style="67" hidden="1"/>
    <col min="4371" max="4371" width="1.7109375" style="67" hidden="1"/>
    <col min="4372" max="4372" width="0.42578125" style="67" hidden="1"/>
    <col min="4373" max="4373" width="4" style="67" hidden="1"/>
    <col min="4374" max="4374" width="0.42578125" style="67" hidden="1"/>
    <col min="4375" max="4375" width="4" style="67" hidden="1"/>
    <col min="4376" max="4376" width="0.42578125" style="67" hidden="1"/>
    <col min="4377" max="4377" width="1.28515625" style="67" hidden="1"/>
    <col min="4378" max="4378" width="3.140625" style="67" hidden="1"/>
    <col min="4379" max="4379" width="0.42578125" style="67" hidden="1"/>
    <col min="4380" max="4380" width="0.85546875" style="67" hidden="1"/>
    <col min="4381" max="4381" width="0.42578125" style="67" hidden="1"/>
    <col min="4382" max="4382" width="2.85546875" style="67" hidden="1"/>
    <col min="4383" max="4383" width="0.42578125" style="67" hidden="1"/>
    <col min="4384" max="4384" width="0.85546875" style="67" hidden="1"/>
    <col min="4385" max="4385" width="3.85546875" style="67" hidden="1"/>
    <col min="4386" max="4386" width="1.140625" style="67" hidden="1"/>
    <col min="4387" max="4388" width="9.140625" style="67" hidden="1"/>
    <col min="4389" max="4389" width="7.140625" style="67" hidden="1"/>
    <col min="4390" max="4390" width="6.7109375" style="67" hidden="1"/>
    <col min="4391" max="4391" width="12.140625" style="67" hidden="1"/>
    <col min="4392" max="4393" width="9.140625" style="67" hidden="1"/>
    <col min="4394" max="4394" width="7.28515625" style="67" hidden="1"/>
    <col min="4395" max="4395" width="9.140625" style="67" hidden="1"/>
    <col min="4396" max="4396" width="7.28515625" style="67" hidden="1"/>
    <col min="4397" max="4397" width="7" style="67" hidden="1"/>
    <col min="4398" max="4398" width="7.42578125" style="67" hidden="1"/>
    <col min="4399" max="4399" width="12.28515625" style="67" hidden="1"/>
    <col min="4400" max="4400" width="4.7109375" style="67" hidden="1"/>
    <col min="4401" max="4401" width="14" style="67" hidden="1"/>
    <col min="4402" max="4608" width="9.140625" style="67" hidden="1"/>
    <col min="4609" max="4609" width="5" style="67" hidden="1"/>
    <col min="4610" max="4610" width="11.7109375" style="67" hidden="1"/>
    <col min="4611" max="4611" width="4" style="67" hidden="1"/>
    <col min="4612" max="4612" width="0.42578125" style="67" hidden="1"/>
    <col min="4613" max="4613" width="4.140625" style="67" hidden="1"/>
    <col min="4614" max="4614" width="0.42578125" style="67" hidden="1"/>
    <col min="4615" max="4615" width="4" style="67" hidden="1"/>
    <col min="4616" max="4616" width="0.42578125" style="67" hidden="1"/>
    <col min="4617" max="4617" width="4" style="67" hidden="1"/>
    <col min="4618" max="4618" width="0.42578125" style="67" hidden="1"/>
    <col min="4619" max="4619" width="4" style="67" hidden="1"/>
    <col min="4620" max="4620" width="1.7109375" style="67" hidden="1"/>
    <col min="4621" max="4621" width="4" style="67" hidden="1"/>
    <col min="4622" max="4622" width="0.42578125" style="67" hidden="1"/>
    <col min="4623" max="4623" width="4.140625" style="67" hidden="1"/>
    <col min="4624" max="4624" width="0.42578125" style="67" hidden="1"/>
    <col min="4625" max="4625" width="1.7109375" style="67" hidden="1"/>
    <col min="4626" max="4626" width="3" style="67" hidden="1"/>
    <col min="4627" max="4627" width="1.7109375" style="67" hidden="1"/>
    <col min="4628" max="4628" width="0.42578125" style="67" hidden="1"/>
    <col min="4629" max="4629" width="4" style="67" hidden="1"/>
    <col min="4630" max="4630" width="0.42578125" style="67" hidden="1"/>
    <col min="4631" max="4631" width="4" style="67" hidden="1"/>
    <col min="4632" max="4632" width="0.42578125" style="67" hidden="1"/>
    <col min="4633" max="4633" width="1.28515625" style="67" hidden="1"/>
    <col min="4634" max="4634" width="3.140625" style="67" hidden="1"/>
    <col min="4635" max="4635" width="0.42578125" style="67" hidden="1"/>
    <col min="4636" max="4636" width="0.85546875" style="67" hidden="1"/>
    <col min="4637" max="4637" width="0.42578125" style="67" hidden="1"/>
    <col min="4638" max="4638" width="2.85546875" style="67" hidden="1"/>
    <col min="4639" max="4639" width="0.42578125" style="67" hidden="1"/>
    <col min="4640" max="4640" width="0.85546875" style="67" hidden="1"/>
    <col min="4641" max="4641" width="3.85546875" style="67" hidden="1"/>
    <col min="4642" max="4642" width="1.140625" style="67" hidden="1"/>
    <col min="4643" max="4644" width="9.140625" style="67" hidden="1"/>
    <col min="4645" max="4645" width="7.140625" style="67" hidden="1"/>
    <col min="4646" max="4646" width="6.7109375" style="67" hidden="1"/>
    <col min="4647" max="4647" width="12.140625" style="67" hidden="1"/>
    <col min="4648" max="4649" width="9.140625" style="67" hidden="1"/>
    <col min="4650" max="4650" width="7.28515625" style="67" hidden="1"/>
    <col min="4651" max="4651" width="9.140625" style="67" hidden="1"/>
    <col min="4652" max="4652" width="7.28515625" style="67" hidden="1"/>
    <col min="4653" max="4653" width="7" style="67" hidden="1"/>
    <col min="4654" max="4654" width="7.42578125" style="67" hidden="1"/>
    <col min="4655" max="4655" width="12.28515625" style="67" hidden="1"/>
    <col min="4656" max="4656" width="4.7109375" style="67" hidden="1"/>
    <col min="4657" max="4657" width="14" style="67" hidden="1"/>
    <col min="4658" max="4864" width="9.140625" style="67" hidden="1"/>
    <col min="4865" max="4865" width="5" style="67" hidden="1"/>
    <col min="4866" max="4866" width="11.7109375" style="67" hidden="1"/>
    <col min="4867" max="4867" width="4" style="67" hidden="1"/>
    <col min="4868" max="4868" width="0.42578125" style="67" hidden="1"/>
    <col min="4869" max="4869" width="4.140625" style="67" hidden="1"/>
    <col min="4870" max="4870" width="0.42578125" style="67" hidden="1"/>
    <col min="4871" max="4871" width="4" style="67" hidden="1"/>
    <col min="4872" max="4872" width="0.42578125" style="67" hidden="1"/>
    <col min="4873" max="4873" width="4" style="67" hidden="1"/>
    <col min="4874" max="4874" width="0.42578125" style="67" hidden="1"/>
    <col min="4875" max="4875" width="4" style="67" hidden="1"/>
    <col min="4876" max="4876" width="1.7109375" style="67" hidden="1"/>
    <col min="4877" max="4877" width="4" style="67" hidden="1"/>
    <col min="4878" max="4878" width="0.42578125" style="67" hidden="1"/>
    <col min="4879" max="4879" width="4.140625" style="67" hidden="1"/>
    <col min="4880" max="4880" width="0.42578125" style="67" hidden="1"/>
    <col min="4881" max="4881" width="1.7109375" style="67" hidden="1"/>
    <col min="4882" max="4882" width="3" style="67" hidden="1"/>
    <col min="4883" max="4883" width="1.7109375" style="67" hidden="1"/>
    <col min="4884" max="4884" width="0.42578125" style="67" hidden="1"/>
    <col min="4885" max="4885" width="4" style="67" hidden="1"/>
    <col min="4886" max="4886" width="0.42578125" style="67" hidden="1"/>
    <col min="4887" max="4887" width="4" style="67" hidden="1"/>
    <col min="4888" max="4888" width="0.42578125" style="67" hidden="1"/>
    <col min="4889" max="4889" width="1.28515625" style="67" hidden="1"/>
    <col min="4890" max="4890" width="3.140625" style="67" hidden="1"/>
    <col min="4891" max="4891" width="0.42578125" style="67" hidden="1"/>
    <col min="4892" max="4892" width="0.85546875" style="67" hidden="1"/>
    <col min="4893" max="4893" width="0.42578125" style="67" hidden="1"/>
    <col min="4894" max="4894" width="2.85546875" style="67" hidden="1"/>
    <col min="4895" max="4895" width="0.42578125" style="67" hidden="1"/>
    <col min="4896" max="4896" width="0.85546875" style="67" hidden="1"/>
    <col min="4897" max="4897" width="3.85546875" style="67" hidden="1"/>
    <col min="4898" max="4898" width="1.140625" style="67" hidden="1"/>
    <col min="4899" max="4900" width="9.140625" style="67" hidden="1"/>
    <col min="4901" max="4901" width="7.140625" style="67" hidden="1"/>
    <col min="4902" max="4902" width="6.7109375" style="67" hidden="1"/>
    <col min="4903" max="4903" width="12.140625" style="67" hidden="1"/>
    <col min="4904" max="4905" width="9.140625" style="67" hidden="1"/>
    <col min="4906" max="4906" width="7.28515625" style="67" hidden="1"/>
    <col min="4907" max="4907" width="9.140625" style="67" hidden="1"/>
    <col min="4908" max="4908" width="7.28515625" style="67" hidden="1"/>
    <col min="4909" max="4909" width="7" style="67" hidden="1"/>
    <col min="4910" max="4910" width="7.42578125" style="67" hidden="1"/>
    <col min="4911" max="4911" width="12.28515625" style="67" hidden="1"/>
    <col min="4912" max="4912" width="4.7109375" style="67" hidden="1"/>
    <col min="4913" max="4913" width="14" style="67" hidden="1"/>
    <col min="4914" max="5120" width="9.140625" style="67" hidden="1"/>
    <col min="5121" max="5121" width="5" style="67" hidden="1"/>
    <col min="5122" max="5122" width="11.7109375" style="67" hidden="1"/>
    <col min="5123" max="5123" width="4" style="67" hidden="1"/>
    <col min="5124" max="5124" width="0.42578125" style="67" hidden="1"/>
    <col min="5125" max="5125" width="4.140625" style="67" hidden="1"/>
    <col min="5126" max="5126" width="0.42578125" style="67" hidden="1"/>
    <col min="5127" max="5127" width="4" style="67" hidden="1"/>
    <col min="5128" max="5128" width="0.42578125" style="67" hidden="1"/>
    <col min="5129" max="5129" width="4" style="67" hidden="1"/>
    <col min="5130" max="5130" width="0.42578125" style="67" hidden="1"/>
    <col min="5131" max="5131" width="4" style="67" hidden="1"/>
    <col min="5132" max="5132" width="1.7109375" style="67" hidden="1"/>
    <col min="5133" max="5133" width="4" style="67" hidden="1"/>
    <col min="5134" max="5134" width="0.42578125" style="67" hidden="1"/>
    <col min="5135" max="5135" width="4.140625" style="67" hidden="1"/>
    <col min="5136" max="5136" width="0.42578125" style="67" hidden="1"/>
    <col min="5137" max="5137" width="1.7109375" style="67" hidden="1"/>
    <col min="5138" max="5138" width="3" style="67" hidden="1"/>
    <col min="5139" max="5139" width="1.7109375" style="67" hidden="1"/>
    <col min="5140" max="5140" width="0.42578125" style="67" hidden="1"/>
    <col min="5141" max="5141" width="4" style="67" hidden="1"/>
    <col min="5142" max="5142" width="0.42578125" style="67" hidden="1"/>
    <col min="5143" max="5143" width="4" style="67" hidden="1"/>
    <col min="5144" max="5144" width="0.42578125" style="67" hidden="1"/>
    <col min="5145" max="5145" width="1.28515625" style="67" hidden="1"/>
    <col min="5146" max="5146" width="3.140625" style="67" hidden="1"/>
    <col min="5147" max="5147" width="0.42578125" style="67" hidden="1"/>
    <col min="5148" max="5148" width="0.85546875" style="67" hidden="1"/>
    <col min="5149" max="5149" width="0.42578125" style="67" hidden="1"/>
    <col min="5150" max="5150" width="2.85546875" style="67" hidden="1"/>
    <col min="5151" max="5151" width="0.42578125" style="67" hidden="1"/>
    <col min="5152" max="5152" width="0.85546875" style="67" hidden="1"/>
    <col min="5153" max="5153" width="3.85546875" style="67" hidden="1"/>
    <col min="5154" max="5154" width="1.140625" style="67" hidden="1"/>
    <col min="5155" max="5156" width="9.140625" style="67" hidden="1"/>
    <col min="5157" max="5157" width="7.140625" style="67" hidden="1"/>
    <col min="5158" max="5158" width="6.7109375" style="67" hidden="1"/>
    <col min="5159" max="5159" width="12.140625" style="67" hidden="1"/>
    <col min="5160" max="5161" width="9.140625" style="67" hidden="1"/>
    <col min="5162" max="5162" width="7.28515625" style="67" hidden="1"/>
    <col min="5163" max="5163" width="9.140625" style="67" hidden="1"/>
    <col min="5164" max="5164" width="7.28515625" style="67" hidden="1"/>
    <col min="5165" max="5165" width="7" style="67" hidden="1"/>
    <col min="5166" max="5166" width="7.42578125" style="67" hidden="1"/>
    <col min="5167" max="5167" width="12.28515625" style="67" hidden="1"/>
    <col min="5168" max="5168" width="4.7109375" style="67" hidden="1"/>
    <col min="5169" max="5169" width="14" style="67" hidden="1"/>
    <col min="5170" max="5376" width="9.140625" style="67" hidden="1"/>
    <col min="5377" max="5377" width="5" style="67" hidden="1"/>
    <col min="5378" max="5378" width="11.7109375" style="67" hidden="1"/>
    <col min="5379" max="5379" width="4" style="67" hidden="1"/>
    <col min="5380" max="5380" width="0.42578125" style="67" hidden="1"/>
    <col min="5381" max="5381" width="4.140625" style="67" hidden="1"/>
    <col min="5382" max="5382" width="0.42578125" style="67" hidden="1"/>
    <col min="5383" max="5383" width="4" style="67" hidden="1"/>
    <col min="5384" max="5384" width="0.42578125" style="67" hidden="1"/>
    <col min="5385" max="5385" width="4" style="67" hidden="1"/>
    <col min="5386" max="5386" width="0.42578125" style="67" hidden="1"/>
    <col min="5387" max="5387" width="4" style="67" hidden="1"/>
    <col min="5388" max="5388" width="1.7109375" style="67" hidden="1"/>
    <col min="5389" max="5389" width="4" style="67" hidden="1"/>
    <col min="5390" max="5390" width="0.42578125" style="67" hidden="1"/>
    <col min="5391" max="5391" width="4.140625" style="67" hidden="1"/>
    <col min="5392" max="5392" width="0.42578125" style="67" hidden="1"/>
    <col min="5393" max="5393" width="1.7109375" style="67" hidden="1"/>
    <col min="5394" max="5394" width="3" style="67" hidden="1"/>
    <col min="5395" max="5395" width="1.7109375" style="67" hidden="1"/>
    <col min="5396" max="5396" width="0.42578125" style="67" hidden="1"/>
    <col min="5397" max="5397" width="4" style="67" hidden="1"/>
    <col min="5398" max="5398" width="0.42578125" style="67" hidden="1"/>
    <col min="5399" max="5399" width="4" style="67" hidden="1"/>
    <col min="5400" max="5400" width="0.42578125" style="67" hidden="1"/>
    <col min="5401" max="5401" width="1.28515625" style="67" hidden="1"/>
    <col min="5402" max="5402" width="3.140625" style="67" hidden="1"/>
    <col min="5403" max="5403" width="0.42578125" style="67" hidden="1"/>
    <col min="5404" max="5404" width="0.85546875" style="67" hidden="1"/>
    <col min="5405" max="5405" width="0.42578125" style="67" hidden="1"/>
    <col min="5406" max="5406" width="2.85546875" style="67" hidden="1"/>
    <col min="5407" max="5407" width="0.42578125" style="67" hidden="1"/>
    <col min="5408" max="5408" width="0.85546875" style="67" hidden="1"/>
    <col min="5409" max="5409" width="3.85546875" style="67" hidden="1"/>
    <col min="5410" max="5410" width="1.140625" style="67" hidden="1"/>
    <col min="5411" max="5412" width="9.140625" style="67" hidden="1"/>
    <col min="5413" max="5413" width="7.140625" style="67" hidden="1"/>
    <col min="5414" max="5414" width="6.7109375" style="67" hidden="1"/>
    <col min="5415" max="5415" width="12.140625" style="67" hidden="1"/>
    <col min="5416" max="5417" width="9.140625" style="67" hidden="1"/>
    <col min="5418" max="5418" width="7.28515625" style="67" hidden="1"/>
    <col min="5419" max="5419" width="9.140625" style="67" hidden="1"/>
    <col min="5420" max="5420" width="7.28515625" style="67" hidden="1"/>
    <col min="5421" max="5421" width="7" style="67" hidden="1"/>
    <col min="5422" max="5422" width="7.42578125" style="67" hidden="1"/>
    <col min="5423" max="5423" width="12.28515625" style="67" hidden="1"/>
    <col min="5424" max="5424" width="4.7109375" style="67" hidden="1"/>
    <col min="5425" max="5425" width="14" style="67" hidden="1"/>
    <col min="5426" max="5632" width="9.140625" style="67" hidden="1"/>
    <col min="5633" max="5633" width="5" style="67" hidden="1"/>
    <col min="5634" max="5634" width="11.7109375" style="67" hidden="1"/>
    <col min="5635" max="5635" width="4" style="67" hidden="1"/>
    <col min="5636" max="5636" width="0.42578125" style="67" hidden="1"/>
    <col min="5637" max="5637" width="4.140625" style="67" hidden="1"/>
    <col min="5638" max="5638" width="0.42578125" style="67" hidden="1"/>
    <col min="5639" max="5639" width="4" style="67" hidden="1"/>
    <col min="5640" max="5640" width="0.42578125" style="67" hidden="1"/>
    <col min="5641" max="5641" width="4" style="67" hidden="1"/>
    <col min="5642" max="5642" width="0.42578125" style="67" hidden="1"/>
    <col min="5643" max="5643" width="4" style="67" hidden="1"/>
    <col min="5644" max="5644" width="1.7109375" style="67" hidden="1"/>
    <col min="5645" max="5645" width="4" style="67" hidden="1"/>
    <col min="5646" max="5646" width="0.42578125" style="67" hidden="1"/>
    <col min="5647" max="5647" width="4.140625" style="67" hidden="1"/>
    <col min="5648" max="5648" width="0.42578125" style="67" hidden="1"/>
    <col min="5649" max="5649" width="1.7109375" style="67" hidden="1"/>
    <col min="5650" max="5650" width="3" style="67" hidden="1"/>
    <col min="5651" max="5651" width="1.7109375" style="67" hidden="1"/>
    <col min="5652" max="5652" width="0.42578125" style="67" hidden="1"/>
    <col min="5653" max="5653" width="4" style="67" hidden="1"/>
    <col min="5654" max="5654" width="0.42578125" style="67" hidden="1"/>
    <col min="5655" max="5655" width="4" style="67" hidden="1"/>
    <col min="5656" max="5656" width="0.42578125" style="67" hidden="1"/>
    <col min="5657" max="5657" width="1.28515625" style="67" hidden="1"/>
    <col min="5658" max="5658" width="3.140625" style="67" hidden="1"/>
    <col min="5659" max="5659" width="0.42578125" style="67" hidden="1"/>
    <col min="5660" max="5660" width="0.85546875" style="67" hidden="1"/>
    <col min="5661" max="5661" width="0.42578125" style="67" hidden="1"/>
    <col min="5662" max="5662" width="2.85546875" style="67" hidden="1"/>
    <col min="5663" max="5663" width="0.42578125" style="67" hidden="1"/>
    <col min="5664" max="5664" width="0.85546875" style="67" hidden="1"/>
    <col min="5665" max="5665" width="3.85546875" style="67" hidden="1"/>
    <col min="5666" max="5666" width="1.140625" style="67" hidden="1"/>
    <col min="5667" max="5668" width="9.140625" style="67" hidden="1"/>
    <col min="5669" max="5669" width="7.140625" style="67" hidden="1"/>
    <col min="5670" max="5670" width="6.7109375" style="67" hidden="1"/>
    <col min="5671" max="5671" width="12.140625" style="67" hidden="1"/>
    <col min="5672" max="5673" width="9.140625" style="67" hidden="1"/>
    <col min="5674" max="5674" width="7.28515625" style="67" hidden="1"/>
    <col min="5675" max="5675" width="9.140625" style="67" hidden="1"/>
    <col min="5676" max="5676" width="7.28515625" style="67" hidden="1"/>
    <col min="5677" max="5677" width="7" style="67" hidden="1"/>
    <col min="5678" max="5678" width="7.42578125" style="67" hidden="1"/>
    <col min="5679" max="5679" width="12.28515625" style="67" hidden="1"/>
    <col min="5680" max="5680" width="4.7109375" style="67" hidden="1"/>
    <col min="5681" max="5681" width="14" style="67" hidden="1"/>
    <col min="5682" max="5888" width="9.140625" style="67" hidden="1"/>
    <col min="5889" max="5889" width="5" style="67" hidden="1"/>
    <col min="5890" max="5890" width="11.7109375" style="67" hidden="1"/>
    <col min="5891" max="5891" width="4" style="67" hidden="1"/>
    <col min="5892" max="5892" width="0.42578125" style="67" hidden="1"/>
    <col min="5893" max="5893" width="4.140625" style="67" hidden="1"/>
    <col min="5894" max="5894" width="0.42578125" style="67" hidden="1"/>
    <col min="5895" max="5895" width="4" style="67" hidden="1"/>
    <col min="5896" max="5896" width="0.42578125" style="67" hidden="1"/>
    <col min="5897" max="5897" width="4" style="67" hidden="1"/>
    <col min="5898" max="5898" width="0.42578125" style="67" hidden="1"/>
    <col min="5899" max="5899" width="4" style="67" hidden="1"/>
    <col min="5900" max="5900" width="1.7109375" style="67" hidden="1"/>
    <col min="5901" max="5901" width="4" style="67" hidden="1"/>
    <col min="5902" max="5902" width="0.42578125" style="67" hidden="1"/>
    <col min="5903" max="5903" width="4.140625" style="67" hidden="1"/>
    <col min="5904" max="5904" width="0.42578125" style="67" hidden="1"/>
    <col min="5905" max="5905" width="1.7109375" style="67" hidden="1"/>
    <col min="5906" max="5906" width="3" style="67" hidden="1"/>
    <col min="5907" max="5907" width="1.7109375" style="67" hidden="1"/>
    <col min="5908" max="5908" width="0.42578125" style="67" hidden="1"/>
    <col min="5909" max="5909" width="4" style="67" hidden="1"/>
    <col min="5910" max="5910" width="0.42578125" style="67" hidden="1"/>
    <col min="5911" max="5911" width="4" style="67" hidden="1"/>
    <col min="5912" max="5912" width="0.42578125" style="67" hidden="1"/>
    <col min="5913" max="5913" width="1.28515625" style="67" hidden="1"/>
    <col min="5914" max="5914" width="3.140625" style="67" hidden="1"/>
    <col min="5915" max="5915" width="0.42578125" style="67" hidden="1"/>
    <col min="5916" max="5916" width="0.85546875" style="67" hidden="1"/>
    <col min="5917" max="5917" width="0.42578125" style="67" hidden="1"/>
    <col min="5918" max="5918" width="2.85546875" style="67" hidden="1"/>
    <col min="5919" max="5919" width="0.42578125" style="67" hidden="1"/>
    <col min="5920" max="5920" width="0.85546875" style="67" hidden="1"/>
    <col min="5921" max="5921" width="3.85546875" style="67" hidden="1"/>
    <col min="5922" max="5922" width="1.140625" style="67" hidden="1"/>
    <col min="5923" max="5924" width="9.140625" style="67" hidden="1"/>
    <col min="5925" max="5925" width="7.140625" style="67" hidden="1"/>
    <col min="5926" max="5926" width="6.7109375" style="67" hidden="1"/>
    <col min="5927" max="5927" width="12.140625" style="67" hidden="1"/>
    <col min="5928" max="5929" width="9.140625" style="67" hidden="1"/>
    <col min="5930" max="5930" width="7.28515625" style="67" hidden="1"/>
    <col min="5931" max="5931" width="9.140625" style="67" hidden="1"/>
    <col min="5932" max="5932" width="7.28515625" style="67" hidden="1"/>
    <col min="5933" max="5933" width="7" style="67" hidden="1"/>
    <col min="5934" max="5934" width="7.42578125" style="67" hidden="1"/>
    <col min="5935" max="5935" width="12.28515625" style="67" hidden="1"/>
    <col min="5936" max="5936" width="4.7109375" style="67" hidden="1"/>
    <col min="5937" max="5937" width="14" style="67" hidden="1"/>
    <col min="5938" max="6144" width="9.140625" style="67" hidden="1"/>
    <col min="6145" max="6145" width="5" style="67" hidden="1"/>
    <col min="6146" max="6146" width="11.7109375" style="67" hidden="1"/>
    <col min="6147" max="6147" width="4" style="67" hidden="1"/>
    <col min="6148" max="6148" width="0.42578125" style="67" hidden="1"/>
    <col min="6149" max="6149" width="4.140625" style="67" hidden="1"/>
    <col min="6150" max="6150" width="0.42578125" style="67" hidden="1"/>
    <col min="6151" max="6151" width="4" style="67" hidden="1"/>
    <col min="6152" max="6152" width="0.42578125" style="67" hidden="1"/>
    <col min="6153" max="6153" width="4" style="67" hidden="1"/>
    <col min="6154" max="6154" width="0.42578125" style="67" hidden="1"/>
    <col min="6155" max="6155" width="4" style="67" hidden="1"/>
    <col min="6156" max="6156" width="1.7109375" style="67" hidden="1"/>
    <col min="6157" max="6157" width="4" style="67" hidden="1"/>
    <col min="6158" max="6158" width="0.42578125" style="67" hidden="1"/>
    <col min="6159" max="6159" width="4.140625" style="67" hidden="1"/>
    <col min="6160" max="6160" width="0.42578125" style="67" hidden="1"/>
    <col min="6161" max="6161" width="1.7109375" style="67" hidden="1"/>
    <col min="6162" max="6162" width="3" style="67" hidden="1"/>
    <col min="6163" max="6163" width="1.7109375" style="67" hidden="1"/>
    <col min="6164" max="6164" width="0.42578125" style="67" hidden="1"/>
    <col min="6165" max="6165" width="4" style="67" hidden="1"/>
    <col min="6166" max="6166" width="0.42578125" style="67" hidden="1"/>
    <col min="6167" max="6167" width="4" style="67" hidden="1"/>
    <col min="6168" max="6168" width="0.42578125" style="67" hidden="1"/>
    <col min="6169" max="6169" width="1.28515625" style="67" hidden="1"/>
    <col min="6170" max="6170" width="3.140625" style="67" hidden="1"/>
    <col min="6171" max="6171" width="0.42578125" style="67" hidden="1"/>
    <col min="6172" max="6172" width="0.85546875" style="67" hidden="1"/>
    <col min="6173" max="6173" width="0.42578125" style="67" hidden="1"/>
    <col min="6174" max="6174" width="2.85546875" style="67" hidden="1"/>
    <col min="6175" max="6175" width="0.42578125" style="67" hidden="1"/>
    <col min="6176" max="6176" width="0.85546875" style="67" hidden="1"/>
    <col min="6177" max="6177" width="3.85546875" style="67" hidden="1"/>
    <col min="6178" max="6178" width="1.140625" style="67" hidden="1"/>
    <col min="6179" max="6180" width="9.140625" style="67" hidden="1"/>
    <col min="6181" max="6181" width="7.140625" style="67" hidden="1"/>
    <col min="6182" max="6182" width="6.7109375" style="67" hidden="1"/>
    <col min="6183" max="6183" width="12.140625" style="67" hidden="1"/>
    <col min="6184" max="6185" width="9.140625" style="67" hidden="1"/>
    <col min="6186" max="6186" width="7.28515625" style="67" hidden="1"/>
    <col min="6187" max="6187" width="9.140625" style="67" hidden="1"/>
    <col min="6188" max="6188" width="7.28515625" style="67" hidden="1"/>
    <col min="6189" max="6189" width="7" style="67" hidden="1"/>
    <col min="6190" max="6190" width="7.42578125" style="67" hidden="1"/>
    <col min="6191" max="6191" width="12.28515625" style="67" hidden="1"/>
    <col min="6192" max="6192" width="4.7109375" style="67" hidden="1"/>
    <col min="6193" max="6193" width="14" style="67" hidden="1"/>
    <col min="6194" max="6400" width="9.140625" style="67" hidden="1"/>
    <col min="6401" max="6401" width="5" style="67" hidden="1"/>
    <col min="6402" max="6402" width="11.7109375" style="67" hidden="1"/>
    <col min="6403" max="6403" width="4" style="67" hidden="1"/>
    <col min="6404" max="6404" width="0.42578125" style="67" hidden="1"/>
    <col min="6405" max="6405" width="4.140625" style="67" hidden="1"/>
    <col min="6406" max="6406" width="0.42578125" style="67" hidden="1"/>
    <col min="6407" max="6407" width="4" style="67" hidden="1"/>
    <col min="6408" max="6408" width="0.42578125" style="67" hidden="1"/>
    <col min="6409" max="6409" width="4" style="67" hidden="1"/>
    <col min="6410" max="6410" width="0.42578125" style="67" hidden="1"/>
    <col min="6411" max="6411" width="4" style="67" hidden="1"/>
    <col min="6412" max="6412" width="1.7109375" style="67" hidden="1"/>
    <col min="6413" max="6413" width="4" style="67" hidden="1"/>
    <col min="6414" max="6414" width="0.42578125" style="67" hidden="1"/>
    <col min="6415" max="6415" width="4.140625" style="67" hidden="1"/>
    <col min="6416" max="6416" width="0.42578125" style="67" hidden="1"/>
    <col min="6417" max="6417" width="1.7109375" style="67" hidden="1"/>
    <col min="6418" max="6418" width="3" style="67" hidden="1"/>
    <col min="6419" max="6419" width="1.7109375" style="67" hidden="1"/>
    <col min="6420" max="6420" width="0.42578125" style="67" hidden="1"/>
    <col min="6421" max="6421" width="4" style="67" hidden="1"/>
    <col min="6422" max="6422" width="0.42578125" style="67" hidden="1"/>
    <col min="6423" max="6423" width="4" style="67" hidden="1"/>
    <col min="6424" max="6424" width="0.42578125" style="67" hidden="1"/>
    <col min="6425" max="6425" width="1.28515625" style="67" hidden="1"/>
    <col min="6426" max="6426" width="3.140625" style="67" hidden="1"/>
    <col min="6427" max="6427" width="0.42578125" style="67" hidden="1"/>
    <col min="6428" max="6428" width="0.85546875" style="67" hidden="1"/>
    <col min="6429" max="6429" width="0.42578125" style="67" hidden="1"/>
    <col min="6430" max="6430" width="2.85546875" style="67" hidden="1"/>
    <col min="6431" max="6431" width="0.42578125" style="67" hidden="1"/>
    <col min="6432" max="6432" width="0.85546875" style="67" hidden="1"/>
    <col min="6433" max="6433" width="3.85546875" style="67" hidden="1"/>
    <col min="6434" max="6434" width="1.140625" style="67" hidden="1"/>
    <col min="6435" max="6436" width="9.140625" style="67" hidden="1"/>
    <col min="6437" max="6437" width="7.140625" style="67" hidden="1"/>
    <col min="6438" max="6438" width="6.7109375" style="67" hidden="1"/>
    <col min="6439" max="6439" width="12.140625" style="67" hidden="1"/>
    <col min="6440" max="6441" width="9.140625" style="67" hidden="1"/>
    <col min="6442" max="6442" width="7.28515625" style="67" hidden="1"/>
    <col min="6443" max="6443" width="9.140625" style="67" hidden="1"/>
    <col min="6444" max="6444" width="7.28515625" style="67" hidden="1"/>
    <col min="6445" max="6445" width="7" style="67" hidden="1"/>
    <col min="6446" max="6446" width="7.42578125" style="67" hidden="1"/>
    <col min="6447" max="6447" width="12.28515625" style="67" hidden="1"/>
    <col min="6448" max="6448" width="4.7109375" style="67" hidden="1"/>
    <col min="6449" max="6449" width="14" style="67" hidden="1"/>
    <col min="6450" max="6656" width="9.140625" style="67" hidden="1"/>
    <col min="6657" max="6657" width="5" style="67" hidden="1"/>
    <col min="6658" max="6658" width="11.7109375" style="67" hidden="1"/>
    <col min="6659" max="6659" width="4" style="67" hidden="1"/>
    <col min="6660" max="6660" width="0.42578125" style="67" hidden="1"/>
    <col min="6661" max="6661" width="4.140625" style="67" hidden="1"/>
    <col min="6662" max="6662" width="0.42578125" style="67" hidden="1"/>
    <col min="6663" max="6663" width="4" style="67" hidden="1"/>
    <col min="6664" max="6664" width="0.42578125" style="67" hidden="1"/>
    <col min="6665" max="6665" width="4" style="67" hidden="1"/>
    <col min="6666" max="6666" width="0.42578125" style="67" hidden="1"/>
    <col min="6667" max="6667" width="4" style="67" hidden="1"/>
    <col min="6668" max="6668" width="1.7109375" style="67" hidden="1"/>
    <col min="6669" max="6669" width="4" style="67" hidden="1"/>
    <col min="6670" max="6670" width="0.42578125" style="67" hidden="1"/>
    <col min="6671" max="6671" width="4.140625" style="67" hidden="1"/>
    <col min="6672" max="6672" width="0.42578125" style="67" hidden="1"/>
    <col min="6673" max="6673" width="1.7109375" style="67" hidden="1"/>
    <col min="6674" max="6674" width="3" style="67" hidden="1"/>
    <col min="6675" max="6675" width="1.7109375" style="67" hidden="1"/>
    <col min="6676" max="6676" width="0.42578125" style="67" hidden="1"/>
    <col min="6677" max="6677" width="4" style="67" hidden="1"/>
    <col min="6678" max="6678" width="0.42578125" style="67" hidden="1"/>
    <col min="6679" max="6679" width="4" style="67" hidden="1"/>
    <col min="6680" max="6680" width="0.42578125" style="67" hidden="1"/>
    <col min="6681" max="6681" width="1.28515625" style="67" hidden="1"/>
    <col min="6682" max="6682" width="3.140625" style="67" hidden="1"/>
    <col min="6683" max="6683" width="0.42578125" style="67" hidden="1"/>
    <col min="6684" max="6684" width="0.85546875" style="67" hidden="1"/>
    <col min="6685" max="6685" width="0.42578125" style="67" hidden="1"/>
    <col min="6686" max="6686" width="2.85546875" style="67" hidden="1"/>
    <col min="6687" max="6687" width="0.42578125" style="67" hidden="1"/>
    <col min="6688" max="6688" width="0.85546875" style="67" hidden="1"/>
    <col min="6689" max="6689" width="3.85546875" style="67" hidden="1"/>
    <col min="6690" max="6690" width="1.140625" style="67" hidden="1"/>
    <col min="6691" max="6692" width="9.140625" style="67" hidden="1"/>
    <col min="6693" max="6693" width="7.140625" style="67" hidden="1"/>
    <col min="6694" max="6694" width="6.7109375" style="67" hidden="1"/>
    <col min="6695" max="6695" width="12.140625" style="67" hidden="1"/>
    <col min="6696" max="6697" width="9.140625" style="67" hidden="1"/>
    <col min="6698" max="6698" width="7.28515625" style="67" hidden="1"/>
    <col min="6699" max="6699" width="9.140625" style="67" hidden="1"/>
    <col min="6700" max="6700" width="7.28515625" style="67" hidden="1"/>
    <col min="6701" max="6701" width="7" style="67" hidden="1"/>
    <col min="6702" max="6702" width="7.42578125" style="67" hidden="1"/>
    <col min="6703" max="6703" width="12.28515625" style="67" hidden="1"/>
    <col min="6704" max="6704" width="4.7109375" style="67" hidden="1"/>
    <col min="6705" max="6705" width="14" style="67" hidden="1"/>
    <col min="6706" max="6912" width="9.140625" style="67" hidden="1"/>
    <col min="6913" max="6913" width="5" style="67" hidden="1"/>
    <col min="6914" max="6914" width="11.7109375" style="67" hidden="1"/>
    <col min="6915" max="6915" width="4" style="67" hidden="1"/>
    <col min="6916" max="6916" width="0.42578125" style="67" hidden="1"/>
    <col min="6917" max="6917" width="4.140625" style="67" hidden="1"/>
    <col min="6918" max="6918" width="0.42578125" style="67" hidden="1"/>
    <col min="6919" max="6919" width="4" style="67" hidden="1"/>
    <col min="6920" max="6920" width="0.42578125" style="67" hidden="1"/>
    <col min="6921" max="6921" width="4" style="67" hidden="1"/>
    <col min="6922" max="6922" width="0.42578125" style="67" hidden="1"/>
    <col min="6923" max="6923" width="4" style="67" hidden="1"/>
    <col min="6924" max="6924" width="1.7109375" style="67" hidden="1"/>
    <col min="6925" max="6925" width="4" style="67" hidden="1"/>
    <col min="6926" max="6926" width="0.42578125" style="67" hidden="1"/>
    <col min="6927" max="6927" width="4.140625" style="67" hidden="1"/>
    <col min="6928" max="6928" width="0.42578125" style="67" hidden="1"/>
    <col min="6929" max="6929" width="1.7109375" style="67" hidden="1"/>
    <col min="6930" max="6930" width="3" style="67" hidden="1"/>
    <col min="6931" max="6931" width="1.7109375" style="67" hidden="1"/>
    <col min="6932" max="6932" width="0.42578125" style="67" hidden="1"/>
    <col min="6933" max="6933" width="4" style="67" hidden="1"/>
    <col min="6934" max="6934" width="0.42578125" style="67" hidden="1"/>
    <col min="6935" max="6935" width="4" style="67" hidden="1"/>
    <col min="6936" max="6936" width="0.42578125" style="67" hidden="1"/>
    <col min="6937" max="6937" width="1.28515625" style="67" hidden="1"/>
    <col min="6938" max="6938" width="3.140625" style="67" hidden="1"/>
    <col min="6939" max="6939" width="0.42578125" style="67" hidden="1"/>
    <col min="6940" max="6940" width="0.85546875" style="67" hidden="1"/>
    <col min="6941" max="6941" width="0.42578125" style="67" hidden="1"/>
    <col min="6942" max="6942" width="2.85546875" style="67" hidden="1"/>
    <col min="6943" max="6943" width="0.42578125" style="67" hidden="1"/>
    <col min="6944" max="6944" width="0.85546875" style="67" hidden="1"/>
    <col min="6945" max="6945" width="3.85546875" style="67" hidden="1"/>
    <col min="6946" max="6946" width="1.140625" style="67" hidden="1"/>
    <col min="6947" max="6948" width="9.140625" style="67" hidden="1"/>
    <col min="6949" max="6949" width="7.140625" style="67" hidden="1"/>
    <col min="6950" max="6950" width="6.7109375" style="67" hidden="1"/>
    <col min="6951" max="6951" width="12.140625" style="67" hidden="1"/>
    <col min="6952" max="6953" width="9.140625" style="67" hidden="1"/>
    <col min="6954" max="6954" width="7.28515625" style="67" hidden="1"/>
    <col min="6955" max="6955" width="9.140625" style="67" hidden="1"/>
    <col min="6956" max="6956" width="7.28515625" style="67" hidden="1"/>
    <col min="6957" max="6957" width="7" style="67" hidden="1"/>
    <col min="6958" max="6958" width="7.42578125" style="67" hidden="1"/>
    <col min="6959" max="6959" width="12.28515625" style="67" hidden="1"/>
    <col min="6960" max="6960" width="4.7109375" style="67" hidden="1"/>
    <col min="6961" max="6961" width="14" style="67" hidden="1"/>
    <col min="6962" max="7168" width="9.140625" style="67" hidden="1"/>
    <col min="7169" max="7169" width="5" style="67" hidden="1"/>
    <col min="7170" max="7170" width="11.7109375" style="67" hidden="1"/>
    <col min="7171" max="7171" width="4" style="67" hidden="1"/>
    <col min="7172" max="7172" width="0.42578125" style="67" hidden="1"/>
    <col min="7173" max="7173" width="4.140625" style="67" hidden="1"/>
    <col min="7174" max="7174" width="0.42578125" style="67" hidden="1"/>
    <col min="7175" max="7175" width="4" style="67" hidden="1"/>
    <col min="7176" max="7176" width="0.42578125" style="67" hidden="1"/>
    <col min="7177" max="7177" width="4" style="67" hidden="1"/>
    <col min="7178" max="7178" width="0.42578125" style="67" hidden="1"/>
    <col min="7179" max="7179" width="4" style="67" hidden="1"/>
    <col min="7180" max="7180" width="1.7109375" style="67" hidden="1"/>
    <col min="7181" max="7181" width="4" style="67" hidden="1"/>
    <col min="7182" max="7182" width="0.42578125" style="67" hidden="1"/>
    <col min="7183" max="7183" width="4.140625" style="67" hidden="1"/>
    <col min="7184" max="7184" width="0.42578125" style="67" hidden="1"/>
    <col min="7185" max="7185" width="1.7109375" style="67" hidden="1"/>
    <col min="7186" max="7186" width="3" style="67" hidden="1"/>
    <col min="7187" max="7187" width="1.7109375" style="67" hidden="1"/>
    <col min="7188" max="7188" width="0.42578125" style="67" hidden="1"/>
    <col min="7189" max="7189" width="4" style="67" hidden="1"/>
    <col min="7190" max="7190" width="0.42578125" style="67" hidden="1"/>
    <col min="7191" max="7191" width="4" style="67" hidden="1"/>
    <col min="7192" max="7192" width="0.42578125" style="67" hidden="1"/>
    <col min="7193" max="7193" width="1.28515625" style="67" hidden="1"/>
    <col min="7194" max="7194" width="3.140625" style="67" hidden="1"/>
    <col min="7195" max="7195" width="0.42578125" style="67" hidden="1"/>
    <col min="7196" max="7196" width="0.85546875" style="67" hidden="1"/>
    <col min="7197" max="7197" width="0.42578125" style="67" hidden="1"/>
    <col min="7198" max="7198" width="2.85546875" style="67" hidden="1"/>
    <col min="7199" max="7199" width="0.42578125" style="67" hidden="1"/>
    <col min="7200" max="7200" width="0.85546875" style="67" hidden="1"/>
    <col min="7201" max="7201" width="3.85546875" style="67" hidden="1"/>
    <col min="7202" max="7202" width="1.140625" style="67" hidden="1"/>
    <col min="7203" max="7204" width="9.140625" style="67" hidden="1"/>
    <col min="7205" max="7205" width="7.140625" style="67" hidden="1"/>
    <col min="7206" max="7206" width="6.7109375" style="67" hidden="1"/>
    <col min="7207" max="7207" width="12.140625" style="67" hidden="1"/>
    <col min="7208" max="7209" width="9.140625" style="67" hidden="1"/>
    <col min="7210" max="7210" width="7.28515625" style="67" hidden="1"/>
    <col min="7211" max="7211" width="9.140625" style="67" hidden="1"/>
    <col min="7212" max="7212" width="7.28515625" style="67" hidden="1"/>
    <col min="7213" max="7213" width="7" style="67" hidden="1"/>
    <col min="7214" max="7214" width="7.42578125" style="67" hidden="1"/>
    <col min="7215" max="7215" width="12.28515625" style="67" hidden="1"/>
    <col min="7216" max="7216" width="4.7109375" style="67" hidden="1"/>
    <col min="7217" max="7217" width="14" style="67" hidden="1"/>
    <col min="7218" max="7424" width="9.140625" style="67" hidden="1"/>
    <col min="7425" max="7425" width="5" style="67" hidden="1"/>
    <col min="7426" max="7426" width="11.7109375" style="67" hidden="1"/>
    <col min="7427" max="7427" width="4" style="67" hidden="1"/>
    <col min="7428" max="7428" width="0.42578125" style="67" hidden="1"/>
    <col min="7429" max="7429" width="4.140625" style="67" hidden="1"/>
    <col min="7430" max="7430" width="0.42578125" style="67" hidden="1"/>
    <col min="7431" max="7431" width="4" style="67" hidden="1"/>
    <col min="7432" max="7432" width="0.42578125" style="67" hidden="1"/>
    <col min="7433" max="7433" width="4" style="67" hidden="1"/>
    <col min="7434" max="7434" width="0.42578125" style="67" hidden="1"/>
    <col min="7435" max="7435" width="4" style="67" hidden="1"/>
    <col min="7436" max="7436" width="1.7109375" style="67" hidden="1"/>
    <col min="7437" max="7437" width="4" style="67" hidden="1"/>
    <col min="7438" max="7438" width="0.42578125" style="67" hidden="1"/>
    <col min="7439" max="7439" width="4.140625" style="67" hidden="1"/>
    <col min="7440" max="7440" width="0.42578125" style="67" hidden="1"/>
    <col min="7441" max="7441" width="1.7109375" style="67" hidden="1"/>
    <col min="7442" max="7442" width="3" style="67" hidden="1"/>
    <col min="7443" max="7443" width="1.7109375" style="67" hidden="1"/>
    <col min="7444" max="7444" width="0.42578125" style="67" hidden="1"/>
    <col min="7445" max="7445" width="4" style="67" hidden="1"/>
    <col min="7446" max="7446" width="0.42578125" style="67" hidden="1"/>
    <col min="7447" max="7447" width="4" style="67" hidden="1"/>
    <col min="7448" max="7448" width="0.42578125" style="67" hidden="1"/>
    <col min="7449" max="7449" width="1.28515625" style="67" hidden="1"/>
    <col min="7450" max="7450" width="3.140625" style="67" hidden="1"/>
    <col min="7451" max="7451" width="0.42578125" style="67" hidden="1"/>
    <col min="7452" max="7452" width="0.85546875" style="67" hidden="1"/>
    <col min="7453" max="7453" width="0.42578125" style="67" hidden="1"/>
    <col min="7454" max="7454" width="2.85546875" style="67" hidden="1"/>
    <col min="7455" max="7455" width="0.42578125" style="67" hidden="1"/>
    <col min="7456" max="7456" width="0.85546875" style="67" hidden="1"/>
    <col min="7457" max="7457" width="3.85546875" style="67" hidden="1"/>
    <col min="7458" max="7458" width="1.140625" style="67" hidden="1"/>
    <col min="7459" max="7460" width="9.140625" style="67" hidden="1"/>
    <col min="7461" max="7461" width="7.140625" style="67" hidden="1"/>
    <col min="7462" max="7462" width="6.7109375" style="67" hidden="1"/>
    <col min="7463" max="7463" width="12.140625" style="67" hidden="1"/>
    <col min="7464" max="7465" width="9.140625" style="67" hidden="1"/>
    <col min="7466" max="7466" width="7.28515625" style="67" hidden="1"/>
    <col min="7467" max="7467" width="9.140625" style="67" hidden="1"/>
    <col min="7468" max="7468" width="7.28515625" style="67" hidden="1"/>
    <col min="7469" max="7469" width="7" style="67" hidden="1"/>
    <col min="7470" max="7470" width="7.42578125" style="67" hidden="1"/>
    <col min="7471" max="7471" width="12.28515625" style="67" hidden="1"/>
    <col min="7472" max="7472" width="4.7109375" style="67" hidden="1"/>
    <col min="7473" max="7473" width="14" style="67" hidden="1"/>
    <col min="7474" max="7680" width="9.140625" style="67" hidden="1"/>
    <col min="7681" max="7681" width="5" style="67" hidden="1"/>
    <col min="7682" max="7682" width="11.7109375" style="67" hidden="1"/>
    <col min="7683" max="7683" width="4" style="67" hidden="1"/>
    <col min="7684" max="7684" width="0.42578125" style="67" hidden="1"/>
    <col min="7685" max="7685" width="4.140625" style="67" hidden="1"/>
    <col min="7686" max="7686" width="0.42578125" style="67" hidden="1"/>
    <col min="7687" max="7687" width="4" style="67" hidden="1"/>
    <col min="7688" max="7688" width="0.42578125" style="67" hidden="1"/>
    <col min="7689" max="7689" width="4" style="67" hidden="1"/>
    <col min="7690" max="7690" width="0.42578125" style="67" hidden="1"/>
    <col min="7691" max="7691" width="4" style="67" hidden="1"/>
    <col min="7692" max="7692" width="1.7109375" style="67" hidden="1"/>
    <col min="7693" max="7693" width="4" style="67" hidden="1"/>
    <col min="7694" max="7694" width="0.42578125" style="67" hidden="1"/>
    <col min="7695" max="7695" width="4.140625" style="67" hidden="1"/>
    <col min="7696" max="7696" width="0.42578125" style="67" hidden="1"/>
    <col min="7697" max="7697" width="1.7109375" style="67" hidden="1"/>
    <col min="7698" max="7698" width="3" style="67" hidden="1"/>
    <col min="7699" max="7699" width="1.7109375" style="67" hidden="1"/>
    <col min="7700" max="7700" width="0.42578125" style="67" hidden="1"/>
    <col min="7701" max="7701" width="4" style="67" hidden="1"/>
    <col min="7702" max="7702" width="0.42578125" style="67" hidden="1"/>
    <col min="7703" max="7703" width="4" style="67" hidden="1"/>
    <col min="7704" max="7704" width="0.42578125" style="67" hidden="1"/>
    <col min="7705" max="7705" width="1.28515625" style="67" hidden="1"/>
    <col min="7706" max="7706" width="3.140625" style="67" hidden="1"/>
    <col min="7707" max="7707" width="0.42578125" style="67" hidden="1"/>
    <col min="7708" max="7708" width="0.85546875" style="67" hidden="1"/>
    <col min="7709" max="7709" width="0.42578125" style="67" hidden="1"/>
    <col min="7710" max="7710" width="2.85546875" style="67" hidden="1"/>
    <col min="7711" max="7711" width="0.42578125" style="67" hidden="1"/>
    <col min="7712" max="7712" width="0.85546875" style="67" hidden="1"/>
    <col min="7713" max="7713" width="3.85546875" style="67" hidden="1"/>
    <col min="7714" max="7714" width="1.140625" style="67" hidden="1"/>
    <col min="7715" max="7716" width="9.140625" style="67" hidden="1"/>
    <col min="7717" max="7717" width="7.140625" style="67" hidden="1"/>
    <col min="7718" max="7718" width="6.7109375" style="67" hidden="1"/>
    <col min="7719" max="7719" width="12.140625" style="67" hidden="1"/>
    <col min="7720" max="7721" width="9.140625" style="67" hidden="1"/>
    <col min="7722" max="7722" width="7.28515625" style="67" hidden="1"/>
    <col min="7723" max="7723" width="9.140625" style="67" hidden="1"/>
    <col min="7724" max="7724" width="7.28515625" style="67" hidden="1"/>
    <col min="7725" max="7725" width="7" style="67" hidden="1"/>
    <col min="7726" max="7726" width="7.42578125" style="67" hidden="1"/>
    <col min="7727" max="7727" width="12.28515625" style="67" hidden="1"/>
    <col min="7728" max="7728" width="4.7109375" style="67" hidden="1"/>
    <col min="7729" max="7729" width="14" style="67" hidden="1"/>
    <col min="7730" max="7936" width="9.140625" style="67" hidden="1"/>
    <col min="7937" max="7937" width="5" style="67" hidden="1"/>
    <col min="7938" max="7938" width="11.7109375" style="67" hidden="1"/>
    <col min="7939" max="7939" width="4" style="67" hidden="1"/>
    <col min="7940" max="7940" width="0.42578125" style="67" hidden="1"/>
    <col min="7941" max="7941" width="4.140625" style="67" hidden="1"/>
    <col min="7942" max="7942" width="0.42578125" style="67" hidden="1"/>
    <col min="7943" max="7943" width="4" style="67" hidden="1"/>
    <col min="7944" max="7944" width="0.42578125" style="67" hidden="1"/>
    <col min="7945" max="7945" width="4" style="67" hidden="1"/>
    <col min="7946" max="7946" width="0.42578125" style="67" hidden="1"/>
    <col min="7947" max="7947" width="4" style="67" hidden="1"/>
    <col min="7948" max="7948" width="1.7109375" style="67" hidden="1"/>
    <col min="7949" max="7949" width="4" style="67" hidden="1"/>
    <col min="7950" max="7950" width="0.42578125" style="67" hidden="1"/>
    <col min="7951" max="7951" width="4.140625" style="67" hidden="1"/>
    <col min="7952" max="7952" width="0.42578125" style="67" hidden="1"/>
    <col min="7953" max="7953" width="1.7109375" style="67" hidden="1"/>
    <col min="7954" max="7954" width="3" style="67" hidden="1"/>
    <col min="7955" max="7955" width="1.7109375" style="67" hidden="1"/>
    <col min="7956" max="7956" width="0.42578125" style="67" hidden="1"/>
    <col min="7957" max="7957" width="4" style="67" hidden="1"/>
    <col min="7958" max="7958" width="0.42578125" style="67" hidden="1"/>
    <col min="7959" max="7959" width="4" style="67" hidden="1"/>
    <col min="7960" max="7960" width="0.42578125" style="67" hidden="1"/>
    <col min="7961" max="7961" width="1.28515625" style="67" hidden="1"/>
    <col min="7962" max="7962" width="3.140625" style="67" hidden="1"/>
    <col min="7963" max="7963" width="0.42578125" style="67" hidden="1"/>
    <col min="7964" max="7964" width="0.85546875" style="67" hidden="1"/>
    <col min="7965" max="7965" width="0.42578125" style="67" hidden="1"/>
    <col min="7966" max="7966" width="2.85546875" style="67" hidden="1"/>
    <col min="7967" max="7967" width="0.42578125" style="67" hidden="1"/>
    <col min="7968" max="7968" width="0.85546875" style="67" hidden="1"/>
    <col min="7969" max="7969" width="3.85546875" style="67" hidden="1"/>
    <col min="7970" max="7970" width="1.140625" style="67" hidden="1"/>
    <col min="7971" max="7972" width="9.140625" style="67" hidden="1"/>
    <col min="7973" max="7973" width="7.140625" style="67" hidden="1"/>
    <col min="7974" max="7974" width="6.7109375" style="67" hidden="1"/>
    <col min="7975" max="7975" width="12.140625" style="67" hidden="1"/>
    <col min="7976" max="7977" width="9.140625" style="67" hidden="1"/>
    <col min="7978" max="7978" width="7.28515625" style="67" hidden="1"/>
    <col min="7979" max="7979" width="9.140625" style="67" hidden="1"/>
    <col min="7980" max="7980" width="7.28515625" style="67" hidden="1"/>
    <col min="7981" max="7981" width="7" style="67" hidden="1"/>
    <col min="7982" max="7982" width="7.42578125" style="67" hidden="1"/>
    <col min="7983" max="7983" width="12.28515625" style="67" hidden="1"/>
    <col min="7984" max="7984" width="4.7109375" style="67" hidden="1"/>
    <col min="7985" max="7985" width="14" style="67" hidden="1"/>
    <col min="7986" max="8192" width="9.140625" style="67" hidden="1"/>
    <col min="8193" max="8193" width="5" style="67" hidden="1"/>
    <col min="8194" max="8194" width="11.7109375" style="67" hidden="1"/>
    <col min="8195" max="8195" width="4" style="67" hidden="1"/>
    <col min="8196" max="8196" width="0.42578125" style="67" hidden="1"/>
    <col min="8197" max="8197" width="4.140625" style="67" hidden="1"/>
    <col min="8198" max="8198" width="0.42578125" style="67" hidden="1"/>
    <col min="8199" max="8199" width="4" style="67" hidden="1"/>
    <col min="8200" max="8200" width="0.42578125" style="67" hidden="1"/>
    <col min="8201" max="8201" width="4" style="67" hidden="1"/>
    <col min="8202" max="8202" width="0.42578125" style="67" hidden="1"/>
    <col min="8203" max="8203" width="4" style="67" hidden="1"/>
    <col min="8204" max="8204" width="1.7109375" style="67" hidden="1"/>
    <col min="8205" max="8205" width="4" style="67" hidden="1"/>
    <col min="8206" max="8206" width="0.42578125" style="67" hidden="1"/>
    <col min="8207" max="8207" width="4.140625" style="67" hidden="1"/>
    <col min="8208" max="8208" width="0.42578125" style="67" hidden="1"/>
    <col min="8209" max="8209" width="1.7109375" style="67" hidden="1"/>
    <col min="8210" max="8210" width="3" style="67" hidden="1"/>
    <col min="8211" max="8211" width="1.7109375" style="67" hidden="1"/>
    <col min="8212" max="8212" width="0.42578125" style="67" hidden="1"/>
    <col min="8213" max="8213" width="4" style="67" hidden="1"/>
    <col min="8214" max="8214" width="0.42578125" style="67" hidden="1"/>
    <col min="8215" max="8215" width="4" style="67" hidden="1"/>
    <col min="8216" max="8216" width="0.42578125" style="67" hidden="1"/>
    <col min="8217" max="8217" width="1.28515625" style="67" hidden="1"/>
    <col min="8218" max="8218" width="3.140625" style="67" hidden="1"/>
    <col min="8219" max="8219" width="0.42578125" style="67" hidden="1"/>
    <col min="8220" max="8220" width="0.85546875" style="67" hidden="1"/>
    <col min="8221" max="8221" width="0.42578125" style="67" hidden="1"/>
    <col min="8222" max="8222" width="2.85546875" style="67" hidden="1"/>
    <col min="8223" max="8223" width="0.42578125" style="67" hidden="1"/>
    <col min="8224" max="8224" width="0.85546875" style="67" hidden="1"/>
    <col min="8225" max="8225" width="3.85546875" style="67" hidden="1"/>
    <col min="8226" max="8226" width="1.140625" style="67" hidden="1"/>
    <col min="8227" max="8228" width="9.140625" style="67" hidden="1"/>
    <col min="8229" max="8229" width="7.140625" style="67" hidden="1"/>
    <col min="8230" max="8230" width="6.7109375" style="67" hidden="1"/>
    <col min="8231" max="8231" width="12.140625" style="67" hidden="1"/>
    <col min="8232" max="8233" width="9.140625" style="67" hidden="1"/>
    <col min="8234" max="8234" width="7.28515625" style="67" hidden="1"/>
    <col min="8235" max="8235" width="9.140625" style="67" hidden="1"/>
    <col min="8236" max="8236" width="7.28515625" style="67" hidden="1"/>
    <col min="8237" max="8237" width="7" style="67" hidden="1"/>
    <col min="8238" max="8238" width="7.42578125" style="67" hidden="1"/>
    <col min="8239" max="8239" width="12.28515625" style="67" hidden="1"/>
    <col min="8240" max="8240" width="4.7109375" style="67" hidden="1"/>
    <col min="8241" max="8241" width="14" style="67" hidden="1"/>
    <col min="8242" max="8448" width="9.140625" style="67" hidden="1"/>
    <col min="8449" max="8449" width="5" style="67" hidden="1"/>
    <col min="8450" max="8450" width="11.7109375" style="67" hidden="1"/>
    <col min="8451" max="8451" width="4" style="67" hidden="1"/>
    <col min="8452" max="8452" width="0.42578125" style="67" hidden="1"/>
    <col min="8453" max="8453" width="4.140625" style="67" hidden="1"/>
    <col min="8454" max="8454" width="0.42578125" style="67" hidden="1"/>
    <col min="8455" max="8455" width="4" style="67" hidden="1"/>
    <col min="8456" max="8456" width="0.42578125" style="67" hidden="1"/>
    <col min="8457" max="8457" width="4" style="67" hidden="1"/>
    <col min="8458" max="8458" width="0.42578125" style="67" hidden="1"/>
    <col min="8459" max="8459" width="4" style="67" hidden="1"/>
    <col min="8460" max="8460" width="1.7109375" style="67" hidden="1"/>
    <col min="8461" max="8461" width="4" style="67" hidden="1"/>
    <col min="8462" max="8462" width="0.42578125" style="67" hidden="1"/>
    <col min="8463" max="8463" width="4.140625" style="67" hidden="1"/>
    <col min="8464" max="8464" width="0.42578125" style="67" hidden="1"/>
    <col min="8465" max="8465" width="1.7109375" style="67" hidden="1"/>
    <col min="8466" max="8466" width="3" style="67" hidden="1"/>
    <col min="8467" max="8467" width="1.7109375" style="67" hidden="1"/>
    <col min="8468" max="8468" width="0.42578125" style="67" hidden="1"/>
    <col min="8469" max="8469" width="4" style="67" hidden="1"/>
    <col min="8470" max="8470" width="0.42578125" style="67" hidden="1"/>
    <col min="8471" max="8471" width="4" style="67" hidden="1"/>
    <col min="8472" max="8472" width="0.42578125" style="67" hidden="1"/>
    <col min="8473" max="8473" width="1.28515625" style="67" hidden="1"/>
    <col min="8474" max="8474" width="3.140625" style="67" hidden="1"/>
    <col min="8475" max="8475" width="0.42578125" style="67" hidden="1"/>
    <col min="8476" max="8476" width="0.85546875" style="67" hidden="1"/>
    <col min="8477" max="8477" width="0.42578125" style="67" hidden="1"/>
    <col min="8478" max="8478" width="2.85546875" style="67" hidden="1"/>
    <col min="8479" max="8479" width="0.42578125" style="67" hidden="1"/>
    <col min="8480" max="8480" width="0.85546875" style="67" hidden="1"/>
    <col min="8481" max="8481" width="3.85546875" style="67" hidden="1"/>
    <col min="8482" max="8482" width="1.140625" style="67" hidden="1"/>
    <col min="8483" max="8484" width="9.140625" style="67" hidden="1"/>
    <col min="8485" max="8485" width="7.140625" style="67" hidden="1"/>
    <col min="8486" max="8486" width="6.7109375" style="67" hidden="1"/>
    <col min="8487" max="8487" width="12.140625" style="67" hidden="1"/>
    <col min="8488" max="8489" width="9.140625" style="67" hidden="1"/>
    <col min="8490" max="8490" width="7.28515625" style="67" hidden="1"/>
    <col min="8491" max="8491" width="9.140625" style="67" hidden="1"/>
    <col min="8492" max="8492" width="7.28515625" style="67" hidden="1"/>
    <col min="8493" max="8493" width="7" style="67" hidden="1"/>
    <col min="8494" max="8494" width="7.42578125" style="67" hidden="1"/>
    <col min="8495" max="8495" width="12.28515625" style="67" hidden="1"/>
    <col min="8496" max="8496" width="4.7109375" style="67" hidden="1"/>
    <col min="8497" max="8497" width="14" style="67" hidden="1"/>
    <col min="8498" max="8704" width="9.140625" style="67" hidden="1"/>
    <col min="8705" max="8705" width="5" style="67" hidden="1"/>
    <col min="8706" max="8706" width="11.7109375" style="67" hidden="1"/>
    <col min="8707" max="8707" width="4" style="67" hidden="1"/>
    <col min="8708" max="8708" width="0.42578125" style="67" hidden="1"/>
    <col min="8709" max="8709" width="4.140625" style="67" hidden="1"/>
    <col min="8710" max="8710" width="0.42578125" style="67" hidden="1"/>
    <col min="8711" max="8711" width="4" style="67" hidden="1"/>
    <col min="8712" max="8712" width="0.42578125" style="67" hidden="1"/>
    <col min="8713" max="8713" width="4" style="67" hidden="1"/>
    <col min="8714" max="8714" width="0.42578125" style="67" hidden="1"/>
    <col min="8715" max="8715" width="4" style="67" hidden="1"/>
    <col min="8716" max="8716" width="1.7109375" style="67" hidden="1"/>
    <col min="8717" max="8717" width="4" style="67" hidden="1"/>
    <col min="8718" max="8718" width="0.42578125" style="67" hidden="1"/>
    <col min="8719" max="8719" width="4.140625" style="67" hidden="1"/>
    <col min="8720" max="8720" width="0.42578125" style="67" hidden="1"/>
    <col min="8721" max="8721" width="1.7109375" style="67" hidden="1"/>
    <col min="8722" max="8722" width="3" style="67" hidden="1"/>
    <col min="8723" max="8723" width="1.7109375" style="67" hidden="1"/>
    <col min="8724" max="8724" width="0.42578125" style="67" hidden="1"/>
    <col min="8725" max="8725" width="4" style="67" hidden="1"/>
    <col min="8726" max="8726" width="0.42578125" style="67" hidden="1"/>
    <col min="8727" max="8727" width="4" style="67" hidden="1"/>
    <col min="8728" max="8728" width="0.42578125" style="67" hidden="1"/>
    <col min="8729" max="8729" width="1.28515625" style="67" hidden="1"/>
    <col min="8730" max="8730" width="3.140625" style="67" hidden="1"/>
    <col min="8731" max="8731" width="0.42578125" style="67" hidden="1"/>
    <col min="8732" max="8732" width="0.85546875" style="67" hidden="1"/>
    <col min="8733" max="8733" width="0.42578125" style="67" hidden="1"/>
    <col min="8734" max="8734" width="2.85546875" style="67" hidden="1"/>
    <col min="8735" max="8735" width="0.42578125" style="67" hidden="1"/>
    <col min="8736" max="8736" width="0.85546875" style="67" hidden="1"/>
    <col min="8737" max="8737" width="3.85546875" style="67" hidden="1"/>
    <col min="8738" max="8738" width="1.140625" style="67" hidden="1"/>
    <col min="8739" max="8740" width="9.140625" style="67" hidden="1"/>
    <col min="8741" max="8741" width="7.140625" style="67" hidden="1"/>
    <col min="8742" max="8742" width="6.7109375" style="67" hidden="1"/>
    <col min="8743" max="8743" width="12.140625" style="67" hidden="1"/>
    <col min="8744" max="8745" width="9.140625" style="67" hidden="1"/>
    <col min="8746" max="8746" width="7.28515625" style="67" hidden="1"/>
    <col min="8747" max="8747" width="9.140625" style="67" hidden="1"/>
    <col min="8748" max="8748" width="7.28515625" style="67" hidden="1"/>
    <col min="8749" max="8749" width="7" style="67" hidden="1"/>
    <col min="8750" max="8750" width="7.42578125" style="67" hidden="1"/>
    <col min="8751" max="8751" width="12.28515625" style="67" hidden="1"/>
    <col min="8752" max="8752" width="4.7109375" style="67" hidden="1"/>
    <col min="8753" max="8753" width="14" style="67" hidden="1"/>
    <col min="8754" max="8960" width="9.140625" style="67" hidden="1"/>
    <col min="8961" max="8961" width="5" style="67" hidden="1"/>
    <col min="8962" max="8962" width="11.7109375" style="67" hidden="1"/>
    <col min="8963" max="8963" width="4" style="67" hidden="1"/>
    <col min="8964" max="8964" width="0.42578125" style="67" hidden="1"/>
    <col min="8965" max="8965" width="4.140625" style="67" hidden="1"/>
    <col min="8966" max="8966" width="0.42578125" style="67" hidden="1"/>
    <col min="8967" max="8967" width="4" style="67" hidden="1"/>
    <col min="8968" max="8968" width="0.42578125" style="67" hidden="1"/>
    <col min="8969" max="8969" width="4" style="67" hidden="1"/>
    <col min="8970" max="8970" width="0.42578125" style="67" hidden="1"/>
    <col min="8971" max="8971" width="4" style="67" hidden="1"/>
    <col min="8972" max="8972" width="1.7109375" style="67" hidden="1"/>
    <col min="8973" max="8973" width="4" style="67" hidden="1"/>
    <col min="8974" max="8974" width="0.42578125" style="67" hidden="1"/>
    <col min="8975" max="8975" width="4.140625" style="67" hidden="1"/>
    <col min="8976" max="8976" width="0.42578125" style="67" hidden="1"/>
    <col min="8977" max="8977" width="1.7109375" style="67" hidden="1"/>
    <col min="8978" max="8978" width="3" style="67" hidden="1"/>
    <col min="8979" max="8979" width="1.7109375" style="67" hidden="1"/>
    <col min="8980" max="8980" width="0.42578125" style="67" hidden="1"/>
    <col min="8981" max="8981" width="4" style="67" hidden="1"/>
    <col min="8982" max="8982" width="0.42578125" style="67" hidden="1"/>
    <col min="8983" max="8983" width="4" style="67" hidden="1"/>
    <col min="8984" max="8984" width="0.42578125" style="67" hidden="1"/>
    <col min="8985" max="8985" width="1.28515625" style="67" hidden="1"/>
    <col min="8986" max="8986" width="3.140625" style="67" hidden="1"/>
    <col min="8987" max="8987" width="0.42578125" style="67" hidden="1"/>
    <col min="8988" max="8988" width="0.85546875" style="67" hidden="1"/>
    <col min="8989" max="8989" width="0.42578125" style="67" hidden="1"/>
    <col min="8990" max="8990" width="2.85546875" style="67" hidden="1"/>
    <col min="8991" max="8991" width="0.42578125" style="67" hidden="1"/>
    <col min="8992" max="8992" width="0.85546875" style="67" hidden="1"/>
    <col min="8993" max="8993" width="3.85546875" style="67" hidden="1"/>
    <col min="8994" max="8994" width="1.140625" style="67" hidden="1"/>
    <col min="8995" max="8996" width="9.140625" style="67" hidden="1"/>
    <col min="8997" max="8997" width="7.140625" style="67" hidden="1"/>
    <col min="8998" max="8998" width="6.7109375" style="67" hidden="1"/>
    <col min="8999" max="8999" width="12.140625" style="67" hidden="1"/>
    <col min="9000" max="9001" width="9.140625" style="67" hidden="1"/>
    <col min="9002" max="9002" width="7.28515625" style="67" hidden="1"/>
    <col min="9003" max="9003" width="9.140625" style="67" hidden="1"/>
    <col min="9004" max="9004" width="7.28515625" style="67" hidden="1"/>
    <col min="9005" max="9005" width="7" style="67" hidden="1"/>
    <col min="9006" max="9006" width="7.42578125" style="67" hidden="1"/>
    <col min="9007" max="9007" width="12.28515625" style="67" hidden="1"/>
    <col min="9008" max="9008" width="4.7109375" style="67" hidden="1"/>
    <col min="9009" max="9009" width="14" style="67" hidden="1"/>
    <col min="9010" max="9216" width="9.140625" style="67" hidden="1"/>
    <col min="9217" max="9217" width="5" style="67" hidden="1"/>
    <col min="9218" max="9218" width="11.7109375" style="67" hidden="1"/>
    <col min="9219" max="9219" width="4" style="67" hidden="1"/>
    <col min="9220" max="9220" width="0.42578125" style="67" hidden="1"/>
    <col min="9221" max="9221" width="4.140625" style="67" hidden="1"/>
    <col min="9222" max="9222" width="0.42578125" style="67" hidden="1"/>
    <col min="9223" max="9223" width="4" style="67" hidden="1"/>
    <col min="9224" max="9224" width="0.42578125" style="67" hidden="1"/>
    <col min="9225" max="9225" width="4" style="67" hidden="1"/>
    <col min="9226" max="9226" width="0.42578125" style="67" hidden="1"/>
    <col min="9227" max="9227" width="4" style="67" hidden="1"/>
    <col min="9228" max="9228" width="1.7109375" style="67" hidden="1"/>
    <col min="9229" max="9229" width="4" style="67" hidden="1"/>
    <col min="9230" max="9230" width="0.42578125" style="67" hidden="1"/>
    <col min="9231" max="9231" width="4.140625" style="67" hidden="1"/>
    <col min="9232" max="9232" width="0.42578125" style="67" hidden="1"/>
    <col min="9233" max="9233" width="1.7109375" style="67" hidden="1"/>
    <col min="9234" max="9234" width="3" style="67" hidden="1"/>
    <col min="9235" max="9235" width="1.7109375" style="67" hidden="1"/>
    <col min="9236" max="9236" width="0.42578125" style="67" hidden="1"/>
    <col min="9237" max="9237" width="4" style="67" hidden="1"/>
    <col min="9238" max="9238" width="0.42578125" style="67" hidden="1"/>
    <col min="9239" max="9239" width="4" style="67" hidden="1"/>
    <col min="9240" max="9240" width="0.42578125" style="67" hidden="1"/>
    <col min="9241" max="9241" width="1.28515625" style="67" hidden="1"/>
    <col min="9242" max="9242" width="3.140625" style="67" hidden="1"/>
    <col min="9243" max="9243" width="0.42578125" style="67" hidden="1"/>
    <col min="9244" max="9244" width="0.85546875" style="67" hidden="1"/>
    <col min="9245" max="9245" width="0.42578125" style="67" hidden="1"/>
    <col min="9246" max="9246" width="2.85546875" style="67" hidden="1"/>
    <col min="9247" max="9247" width="0.42578125" style="67" hidden="1"/>
    <col min="9248" max="9248" width="0.85546875" style="67" hidden="1"/>
    <col min="9249" max="9249" width="3.85546875" style="67" hidden="1"/>
    <col min="9250" max="9250" width="1.140625" style="67" hidden="1"/>
    <col min="9251" max="9252" width="9.140625" style="67" hidden="1"/>
    <col min="9253" max="9253" width="7.140625" style="67" hidden="1"/>
    <col min="9254" max="9254" width="6.7109375" style="67" hidden="1"/>
    <col min="9255" max="9255" width="12.140625" style="67" hidden="1"/>
    <col min="9256" max="9257" width="9.140625" style="67" hidden="1"/>
    <col min="9258" max="9258" width="7.28515625" style="67" hidden="1"/>
    <col min="9259" max="9259" width="9.140625" style="67" hidden="1"/>
    <col min="9260" max="9260" width="7.28515625" style="67" hidden="1"/>
    <col min="9261" max="9261" width="7" style="67" hidden="1"/>
    <col min="9262" max="9262" width="7.42578125" style="67" hidden="1"/>
    <col min="9263" max="9263" width="12.28515625" style="67" hidden="1"/>
    <col min="9264" max="9264" width="4.7109375" style="67" hidden="1"/>
    <col min="9265" max="9265" width="14" style="67" hidden="1"/>
    <col min="9266" max="9472" width="9.140625" style="67" hidden="1"/>
    <col min="9473" max="9473" width="5" style="67" hidden="1"/>
    <col min="9474" max="9474" width="11.7109375" style="67" hidden="1"/>
    <col min="9475" max="9475" width="4" style="67" hidden="1"/>
    <col min="9476" max="9476" width="0.42578125" style="67" hidden="1"/>
    <col min="9477" max="9477" width="4.140625" style="67" hidden="1"/>
    <col min="9478" max="9478" width="0.42578125" style="67" hidden="1"/>
    <col min="9479" max="9479" width="4" style="67" hidden="1"/>
    <col min="9480" max="9480" width="0.42578125" style="67" hidden="1"/>
    <col min="9481" max="9481" width="4" style="67" hidden="1"/>
    <col min="9482" max="9482" width="0.42578125" style="67" hidden="1"/>
    <col min="9483" max="9483" width="4" style="67" hidden="1"/>
    <col min="9484" max="9484" width="1.7109375" style="67" hidden="1"/>
    <col min="9485" max="9485" width="4" style="67" hidden="1"/>
    <col min="9486" max="9486" width="0.42578125" style="67" hidden="1"/>
    <col min="9487" max="9487" width="4.140625" style="67" hidden="1"/>
    <col min="9488" max="9488" width="0.42578125" style="67" hidden="1"/>
    <col min="9489" max="9489" width="1.7109375" style="67" hidden="1"/>
    <col min="9490" max="9490" width="3" style="67" hidden="1"/>
    <col min="9491" max="9491" width="1.7109375" style="67" hidden="1"/>
    <col min="9492" max="9492" width="0.42578125" style="67" hidden="1"/>
    <col min="9493" max="9493" width="4" style="67" hidden="1"/>
    <col min="9494" max="9494" width="0.42578125" style="67" hidden="1"/>
    <col min="9495" max="9495" width="4" style="67" hidden="1"/>
    <col min="9496" max="9496" width="0.42578125" style="67" hidden="1"/>
    <col min="9497" max="9497" width="1.28515625" style="67" hidden="1"/>
    <col min="9498" max="9498" width="3.140625" style="67" hidden="1"/>
    <col min="9499" max="9499" width="0.42578125" style="67" hidden="1"/>
    <col min="9500" max="9500" width="0.85546875" style="67" hidden="1"/>
    <col min="9501" max="9501" width="0.42578125" style="67" hidden="1"/>
    <col min="9502" max="9502" width="2.85546875" style="67" hidden="1"/>
    <col min="9503" max="9503" width="0.42578125" style="67" hidden="1"/>
    <col min="9504" max="9504" width="0.85546875" style="67" hidden="1"/>
    <col min="9505" max="9505" width="3.85546875" style="67" hidden="1"/>
    <col min="9506" max="9506" width="1.140625" style="67" hidden="1"/>
    <col min="9507" max="9508" width="9.140625" style="67" hidden="1"/>
    <col min="9509" max="9509" width="7.140625" style="67" hidden="1"/>
    <col min="9510" max="9510" width="6.7109375" style="67" hidden="1"/>
    <col min="9511" max="9511" width="12.140625" style="67" hidden="1"/>
    <col min="9512" max="9513" width="9.140625" style="67" hidden="1"/>
    <col min="9514" max="9514" width="7.28515625" style="67" hidden="1"/>
    <col min="9515" max="9515" width="9.140625" style="67" hidden="1"/>
    <col min="9516" max="9516" width="7.28515625" style="67" hidden="1"/>
    <col min="9517" max="9517" width="7" style="67" hidden="1"/>
    <col min="9518" max="9518" width="7.42578125" style="67" hidden="1"/>
    <col min="9519" max="9519" width="12.28515625" style="67" hidden="1"/>
    <col min="9520" max="9520" width="4.7109375" style="67" hidden="1"/>
    <col min="9521" max="9521" width="14" style="67" hidden="1"/>
    <col min="9522" max="9728" width="9.140625" style="67" hidden="1"/>
    <col min="9729" max="9729" width="5" style="67" hidden="1"/>
    <col min="9730" max="9730" width="11.7109375" style="67" hidden="1"/>
    <col min="9731" max="9731" width="4" style="67" hidden="1"/>
    <col min="9732" max="9732" width="0.42578125" style="67" hidden="1"/>
    <col min="9733" max="9733" width="4.140625" style="67" hidden="1"/>
    <col min="9734" max="9734" width="0.42578125" style="67" hidden="1"/>
    <col min="9735" max="9735" width="4" style="67" hidden="1"/>
    <col min="9736" max="9736" width="0.42578125" style="67" hidden="1"/>
    <col min="9737" max="9737" width="4" style="67" hidden="1"/>
    <col min="9738" max="9738" width="0.42578125" style="67" hidden="1"/>
    <col min="9739" max="9739" width="4" style="67" hidden="1"/>
    <col min="9740" max="9740" width="1.7109375" style="67" hidden="1"/>
    <col min="9741" max="9741" width="4" style="67" hidden="1"/>
    <col min="9742" max="9742" width="0.42578125" style="67" hidden="1"/>
    <col min="9743" max="9743" width="4.140625" style="67" hidden="1"/>
    <col min="9744" max="9744" width="0.42578125" style="67" hidden="1"/>
    <col min="9745" max="9745" width="1.7109375" style="67" hidden="1"/>
    <col min="9746" max="9746" width="3" style="67" hidden="1"/>
    <col min="9747" max="9747" width="1.7109375" style="67" hidden="1"/>
    <col min="9748" max="9748" width="0.42578125" style="67" hidden="1"/>
    <col min="9749" max="9749" width="4" style="67" hidden="1"/>
    <col min="9750" max="9750" width="0.42578125" style="67" hidden="1"/>
    <col min="9751" max="9751" width="4" style="67" hidden="1"/>
    <col min="9752" max="9752" width="0.42578125" style="67" hidden="1"/>
    <col min="9753" max="9753" width="1.28515625" style="67" hidden="1"/>
    <col min="9754" max="9754" width="3.140625" style="67" hidden="1"/>
    <col min="9755" max="9755" width="0.42578125" style="67" hidden="1"/>
    <col min="9756" max="9756" width="0.85546875" style="67" hidden="1"/>
    <col min="9757" max="9757" width="0.42578125" style="67" hidden="1"/>
    <col min="9758" max="9758" width="2.85546875" style="67" hidden="1"/>
    <col min="9759" max="9759" width="0.42578125" style="67" hidden="1"/>
    <col min="9760" max="9760" width="0.85546875" style="67" hidden="1"/>
    <col min="9761" max="9761" width="3.85546875" style="67" hidden="1"/>
    <col min="9762" max="9762" width="1.140625" style="67" hidden="1"/>
    <col min="9763" max="9764" width="9.140625" style="67" hidden="1"/>
    <col min="9765" max="9765" width="7.140625" style="67" hidden="1"/>
    <col min="9766" max="9766" width="6.7109375" style="67" hidden="1"/>
    <col min="9767" max="9767" width="12.140625" style="67" hidden="1"/>
    <col min="9768" max="9769" width="9.140625" style="67" hidden="1"/>
    <col min="9770" max="9770" width="7.28515625" style="67" hidden="1"/>
    <col min="9771" max="9771" width="9.140625" style="67" hidden="1"/>
    <col min="9772" max="9772" width="7.28515625" style="67" hidden="1"/>
    <col min="9773" max="9773" width="7" style="67" hidden="1"/>
    <col min="9774" max="9774" width="7.42578125" style="67" hidden="1"/>
    <col min="9775" max="9775" width="12.28515625" style="67" hidden="1"/>
    <col min="9776" max="9776" width="4.7109375" style="67" hidden="1"/>
    <col min="9777" max="9777" width="14" style="67" hidden="1"/>
    <col min="9778" max="9984" width="9.140625" style="67" hidden="1"/>
    <col min="9985" max="9985" width="5" style="67" hidden="1"/>
    <col min="9986" max="9986" width="11.7109375" style="67" hidden="1"/>
    <col min="9987" max="9987" width="4" style="67" hidden="1"/>
    <col min="9988" max="9988" width="0.42578125" style="67" hidden="1"/>
    <col min="9989" max="9989" width="4.140625" style="67" hidden="1"/>
    <col min="9990" max="9990" width="0.42578125" style="67" hidden="1"/>
    <col min="9991" max="9991" width="4" style="67" hidden="1"/>
    <col min="9992" max="9992" width="0.42578125" style="67" hidden="1"/>
    <col min="9993" max="9993" width="4" style="67" hidden="1"/>
    <col min="9994" max="9994" width="0.42578125" style="67" hidden="1"/>
    <col min="9995" max="9995" width="4" style="67" hidden="1"/>
    <col min="9996" max="9996" width="1.7109375" style="67" hidden="1"/>
    <col min="9997" max="9997" width="4" style="67" hidden="1"/>
    <col min="9998" max="9998" width="0.42578125" style="67" hidden="1"/>
    <col min="9999" max="9999" width="4.140625" style="67" hidden="1"/>
    <col min="10000" max="10000" width="0.42578125" style="67" hidden="1"/>
    <col min="10001" max="10001" width="1.7109375" style="67" hidden="1"/>
    <col min="10002" max="10002" width="3" style="67" hidden="1"/>
    <col min="10003" max="10003" width="1.7109375" style="67" hidden="1"/>
    <col min="10004" max="10004" width="0.42578125" style="67" hidden="1"/>
    <col min="10005" max="10005" width="4" style="67" hidden="1"/>
    <col min="10006" max="10006" width="0.42578125" style="67" hidden="1"/>
    <col min="10007" max="10007" width="4" style="67" hidden="1"/>
    <col min="10008" max="10008" width="0.42578125" style="67" hidden="1"/>
    <col min="10009" max="10009" width="1.28515625" style="67" hidden="1"/>
    <col min="10010" max="10010" width="3.140625" style="67" hidden="1"/>
    <col min="10011" max="10011" width="0.42578125" style="67" hidden="1"/>
    <col min="10012" max="10012" width="0.85546875" style="67" hidden="1"/>
    <col min="10013" max="10013" width="0.42578125" style="67" hidden="1"/>
    <col min="10014" max="10014" width="2.85546875" style="67" hidden="1"/>
    <col min="10015" max="10015" width="0.42578125" style="67" hidden="1"/>
    <col min="10016" max="10016" width="0.85546875" style="67" hidden="1"/>
    <col min="10017" max="10017" width="3.85546875" style="67" hidden="1"/>
    <col min="10018" max="10018" width="1.140625" style="67" hidden="1"/>
    <col min="10019" max="10020" width="9.140625" style="67" hidden="1"/>
    <col min="10021" max="10021" width="7.140625" style="67" hidden="1"/>
    <col min="10022" max="10022" width="6.7109375" style="67" hidden="1"/>
    <col min="10023" max="10023" width="12.140625" style="67" hidden="1"/>
    <col min="10024" max="10025" width="9.140625" style="67" hidden="1"/>
    <col min="10026" max="10026" width="7.28515625" style="67" hidden="1"/>
    <col min="10027" max="10027" width="9.140625" style="67" hidden="1"/>
    <col min="10028" max="10028" width="7.28515625" style="67" hidden="1"/>
    <col min="10029" max="10029" width="7" style="67" hidden="1"/>
    <col min="10030" max="10030" width="7.42578125" style="67" hidden="1"/>
    <col min="10031" max="10031" width="12.28515625" style="67" hidden="1"/>
    <col min="10032" max="10032" width="4.7109375" style="67" hidden="1"/>
    <col min="10033" max="10033" width="14" style="67" hidden="1"/>
    <col min="10034" max="10240" width="9.140625" style="67" hidden="1"/>
    <col min="10241" max="10241" width="5" style="67" hidden="1"/>
    <col min="10242" max="10242" width="11.7109375" style="67" hidden="1"/>
    <col min="10243" max="10243" width="4" style="67" hidden="1"/>
    <col min="10244" max="10244" width="0.42578125" style="67" hidden="1"/>
    <col min="10245" max="10245" width="4.140625" style="67" hidden="1"/>
    <col min="10246" max="10246" width="0.42578125" style="67" hidden="1"/>
    <col min="10247" max="10247" width="4" style="67" hidden="1"/>
    <col min="10248" max="10248" width="0.42578125" style="67" hidden="1"/>
    <col min="10249" max="10249" width="4" style="67" hidden="1"/>
    <col min="10250" max="10250" width="0.42578125" style="67" hidden="1"/>
    <col min="10251" max="10251" width="4" style="67" hidden="1"/>
    <col min="10252" max="10252" width="1.7109375" style="67" hidden="1"/>
    <col min="10253" max="10253" width="4" style="67" hidden="1"/>
    <col min="10254" max="10254" width="0.42578125" style="67" hidden="1"/>
    <col min="10255" max="10255" width="4.140625" style="67" hidden="1"/>
    <col min="10256" max="10256" width="0.42578125" style="67" hidden="1"/>
    <col min="10257" max="10257" width="1.7109375" style="67" hidden="1"/>
    <col min="10258" max="10258" width="3" style="67" hidden="1"/>
    <col min="10259" max="10259" width="1.7109375" style="67" hidden="1"/>
    <col min="10260" max="10260" width="0.42578125" style="67" hidden="1"/>
    <col min="10261" max="10261" width="4" style="67" hidden="1"/>
    <col min="10262" max="10262" width="0.42578125" style="67" hidden="1"/>
    <col min="10263" max="10263" width="4" style="67" hidden="1"/>
    <col min="10264" max="10264" width="0.42578125" style="67" hidden="1"/>
    <col min="10265" max="10265" width="1.28515625" style="67" hidden="1"/>
    <col min="10266" max="10266" width="3.140625" style="67" hidden="1"/>
    <col min="10267" max="10267" width="0.42578125" style="67" hidden="1"/>
    <col min="10268" max="10268" width="0.85546875" style="67" hidden="1"/>
    <col min="10269" max="10269" width="0.42578125" style="67" hidden="1"/>
    <col min="10270" max="10270" width="2.85546875" style="67" hidden="1"/>
    <col min="10271" max="10271" width="0.42578125" style="67" hidden="1"/>
    <col min="10272" max="10272" width="0.85546875" style="67" hidden="1"/>
    <col min="10273" max="10273" width="3.85546875" style="67" hidden="1"/>
    <col min="10274" max="10274" width="1.140625" style="67" hidden="1"/>
    <col min="10275" max="10276" width="9.140625" style="67" hidden="1"/>
    <col min="10277" max="10277" width="7.140625" style="67" hidden="1"/>
    <col min="10278" max="10278" width="6.7109375" style="67" hidden="1"/>
    <col min="10279" max="10279" width="12.140625" style="67" hidden="1"/>
    <col min="10280" max="10281" width="9.140625" style="67" hidden="1"/>
    <col min="10282" max="10282" width="7.28515625" style="67" hidden="1"/>
    <col min="10283" max="10283" width="9.140625" style="67" hidden="1"/>
    <col min="10284" max="10284" width="7.28515625" style="67" hidden="1"/>
    <col min="10285" max="10285" width="7" style="67" hidden="1"/>
    <col min="10286" max="10286" width="7.42578125" style="67" hidden="1"/>
    <col min="10287" max="10287" width="12.28515625" style="67" hidden="1"/>
    <col min="10288" max="10288" width="4.7109375" style="67" hidden="1"/>
    <col min="10289" max="10289" width="14" style="67" hidden="1"/>
    <col min="10290" max="10496" width="9.140625" style="67" hidden="1"/>
    <col min="10497" max="10497" width="5" style="67" hidden="1"/>
    <col min="10498" max="10498" width="11.7109375" style="67" hidden="1"/>
    <col min="10499" max="10499" width="4" style="67" hidden="1"/>
    <col min="10500" max="10500" width="0.42578125" style="67" hidden="1"/>
    <col min="10501" max="10501" width="4.140625" style="67" hidden="1"/>
    <col min="10502" max="10502" width="0.42578125" style="67" hidden="1"/>
    <col min="10503" max="10503" width="4" style="67" hidden="1"/>
    <col min="10504" max="10504" width="0.42578125" style="67" hidden="1"/>
    <col min="10505" max="10505" width="4" style="67" hidden="1"/>
    <col min="10506" max="10506" width="0.42578125" style="67" hidden="1"/>
    <col min="10507" max="10507" width="4" style="67" hidden="1"/>
    <col min="10508" max="10508" width="1.7109375" style="67" hidden="1"/>
    <col min="10509" max="10509" width="4" style="67" hidden="1"/>
    <col min="10510" max="10510" width="0.42578125" style="67" hidden="1"/>
    <col min="10511" max="10511" width="4.140625" style="67" hidden="1"/>
    <col min="10512" max="10512" width="0.42578125" style="67" hidden="1"/>
    <col min="10513" max="10513" width="1.7109375" style="67" hidden="1"/>
    <col min="10514" max="10514" width="3" style="67" hidden="1"/>
    <col min="10515" max="10515" width="1.7109375" style="67" hidden="1"/>
    <col min="10516" max="10516" width="0.42578125" style="67" hidden="1"/>
    <col min="10517" max="10517" width="4" style="67" hidden="1"/>
    <col min="10518" max="10518" width="0.42578125" style="67" hidden="1"/>
    <col min="10519" max="10519" width="4" style="67" hidden="1"/>
    <col min="10520" max="10520" width="0.42578125" style="67" hidden="1"/>
    <col min="10521" max="10521" width="1.28515625" style="67" hidden="1"/>
    <col min="10522" max="10522" width="3.140625" style="67" hidden="1"/>
    <col min="10523" max="10523" width="0.42578125" style="67" hidden="1"/>
    <col min="10524" max="10524" width="0.85546875" style="67" hidden="1"/>
    <col min="10525" max="10525" width="0.42578125" style="67" hidden="1"/>
    <col min="10526" max="10526" width="2.85546875" style="67" hidden="1"/>
    <col min="10527" max="10527" width="0.42578125" style="67" hidden="1"/>
    <col min="10528" max="10528" width="0.85546875" style="67" hidden="1"/>
    <col min="10529" max="10529" width="3.85546875" style="67" hidden="1"/>
    <col min="10530" max="10530" width="1.140625" style="67" hidden="1"/>
    <col min="10531" max="10532" width="9.140625" style="67" hidden="1"/>
    <col min="10533" max="10533" width="7.140625" style="67" hidden="1"/>
    <col min="10534" max="10534" width="6.7109375" style="67" hidden="1"/>
    <col min="10535" max="10535" width="12.140625" style="67" hidden="1"/>
    <col min="10536" max="10537" width="9.140625" style="67" hidden="1"/>
    <col min="10538" max="10538" width="7.28515625" style="67" hidden="1"/>
    <col min="10539" max="10539" width="9.140625" style="67" hidden="1"/>
    <col min="10540" max="10540" width="7.28515625" style="67" hidden="1"/>
    <col min="10541" max="10541" width="7" style="67" hidden="1"/>
    <col min="10542" max="10542" width="7.42578125" style="67" hidden="1"/>
    <col min="10543" max="10543" width="12.28515625" style="67" hidden="1"/>
    <col min="10544" max="10544" width="4.7109375" style="67" hidden="1"/>
    <col min="10545" max="10545" width="14" style="67" hidden="1"/>
    <col min="10546" max="10752" width="9.140625" style="67" hidden="1"/>
    <col min="10753" max="10753" width="5" style="67" hidden="1"/>
    <col min="10754" max="10754" width="11.7109375" style="67" hidden="1"/>
    <col min="10755" max="10755" width="4" style="67" hidden="1"/>
    <col min="10756" max="10756" width="0.42578125" style="67" hidden="1"/>
    <col min="10757" max="10757" width="4.140625" style="67" hidden="1"/>
    <col min="10758" max="10758" width="0.42578125" style="67" hidden="1"/>
    <col min="10759" max="10759" width="4" style="67" hidden="1"/>
    <col min="10760" max="10760" width="0.42578125" style="67" hidden="1"/>
    <col min="10761" max="10761" width="4" style="67" hidden="1"/>
    <col min="10762" max="10762" width="0.42578125" style="67" hidden="1"/>
    <col min="10763" max="10763" width="4" style="67" hidden="1"/>
    <col min="10764" max="10764" width="1.7109375" style="67" hidden="1"/>
    <col min="10765" max="10765" width="4" style="67" hidden="1"/>
    <col min="10766" max="10766" width="0.42578125" style="67" hidden="1"/>
    <col min="10767" max="10767" width="4.140625" style="67" hidden="1"/>
    <col min="10768" max="10768" width="0.42578125" style="67" hidden="1"/>
    <col min="10769" max="10769" width="1.7109375" style="67" hidden="1"/>
    <col min="10770" max="10770" width="3" style="67" hidden="1"/>
    <col min="10771" max="10771" width="1.7109375" style="67" hidden="1"/>
    <col min="10772" max="10772" width="0.42578125" style="67" hidden="1"/>
    <col min="10773" max="10773" width="4" style="67" hidden="1"/>
    <col min="10774" max="10774" width="0.42578125" style="67" hidden="1"/>
    <col min="10775" max="10775" width="4" style="67" hidden="1"/>
    <col min="10776" max="10776" width="0.42578125" style="67" hidden="1"/>
    <col min="10777" max="10777" width="1.28515625" style="67" hidden="1"/>
    <col min="10778" max="10778" width="3.140625" style="67" hidden="1"/>
    <col min="10779" max="10779" width="0.42578125" style="67" hidden="1"/>
    <col min="10780" max="10780" width="0.85546875" style="67" hidden="1"/>
    <col min="10781" max="10781" width="0.42578125" style="67" hidden="1"/>
    <col min="10782" max="10782" width="2.85546875" style="67" hidden="1"/>
    <col min="10783" max="10783" width="0.42578125" style="67" hidden="1"/>
    <col min="10784" max="10784" width="0.85546875" style="67" hidden="1"/>
    <col min="10785" max="10785" width="3.85546875" style="67" hidden="1"/>
    <col min="10786" max="10786" width="1.140625" style="67" hidden="1"/>
    <col min="10787" max="10788" width="9.140625" style="67" hidden="1"/>
    <col min="10789" max="10789" width="7.140625" style="67" hidden="1"/>
    <col min="10790" max="10790" width="6.7109375" style="67" hidden="1"/>
    <col min="10791" max="10791" width="12.140625" style="67" hidden="1"/>
    <col min="10792" max="10793" width="9.140625" style="67" hidden="1"/>
    <col min="10794" max="10794" width="7.28515625" style="67" hidden="1"/>
    <col min="10795" max="10795" width="9.140625" style="67" hidden="1"/>
    <col min="10796" max="10796" width="7.28515625" style="67" hidden="1"/>
    <col min="10797" max="10797" width="7" style="67" hidden="1"/>
    <col min="10798" max="10798" width="7.42578125" style="67" hidden="1"/>
    <col min="10799" max="10799" width="12.28515625" style="67" hidden="1"/>
    <col min="10800" max="10800" width="4.7109375" style="67" hidden="1"/>
    <col min="10801" max="10801" width="14" style="67" hidden="1"/>
    <col min="10802" max="11008" width="9.140625" style="67" hidden="1"/>
    <col min="11009" max="11009" width="5" style="67" hidden="1"/>
    <col min="11010" max="11010" width="11.7109375" style="67" hidden="1"/>
    <col min="11011" max="11011" width="4" style="67" hidden="1"/>
    <col min="11012" max="11012" width="0.42578125" style="67" hidden="1"/>
    <col min="11013" max="11013" width="4.140625" style="67" hidden="1"/>
    <col min="11014" max="11014" width="0.42578125" style="67" hidden="1"/>
    <col min="11015" max="11015" width="4" style="67" hidden="1"/>
    <col min="11016" max="11016" width="0.42578125" style="67" hidden="1"/>
    <col min="11017" max="11017" width="4" style="67" hidden="1"/>
    <col min="11018" max="11018" width="0.42578125" style="67" hidden="1"/>
    <col min="11019" max="11019" width="4" style="67" hidden="1"/>
    <col min="11020" max="11020" width="1.7109375" style="67" hidden="1"/>
    <col min="11021" max="11021" width="4" style="67" hidden="1"/>
    <col min="11022" max="11022" width="0.42578125" style="67" hidden="1"/>
    <col min="11023" max="11023" width="4.140625" style="67" hidden="1"/>
    <col min="11024" max="11024" width="0.42578125" style="67" hidden="1"/>
    <col min="11025" max="11025" width="1.7109375" style="67" hidden="1"/>
    <col min="11026" max="11026" width="3" style="67" hidden="1"/>
    <col min="11027" max="11027" width="1.7109375" style="67" hidden="1"/>
    <col min="11028" max="11028" width="0.42578125" style="67" hidden="1"/>
    <col min="11029" max="11029" width="4" style="67" hidden="1"/>
    <col min="11030" max="11030" width="0.42578125" style="67" hidden="1"/>
    <col min="11031" max="11031" width="4" style="67" hidden="1"/>
    <col min="11032" max="11032" width="0.42578125" style="67" hidden="1"/>
    <col min="11033" max="11033" width="1.28515625" style="67" hidden="1"/>
    <col min="11034" max="11034" width="3.140625" style="67" hidden="1"/>
    <col min="11035" max="11035" width="0.42578125" style="67" hidden="1"/>
    <col min="11036" max="11036" width="0.85546875" style="67" hidden="1"/>
    <col min="11037" max="11037" width="0.42578125" style="67" hidden="1"/>
    <col min="11038" max="11038" width="2.85546875" style="67" hidden="1"/>
    <col min="11039" max="11039" width="0.42578125" style="67" hidden="1"/>
    <col min="11040" max="11040" width="0.85546875" style="67" hidden="1"/>
    <col min="11041" max="11041" width="3.85546875" style="67" hidden="1"/>
    <col min="11042" max="11042" width="1.140625" style="67" hidden="1"/>
    <col min="11043" max="11044" width="9.140625" style="67" hidden="1"/>
    <col min="11045" max="11045" width="7.140625" style="67" hidden="1"/>
    <col min="11046" max="11046" width="6.7109375" style="67" hidden="1"/>
    <col min="11047" max="11047" width="12.140625" style="67" hidden="1"/>
    <col min="11048" max="11049" width="9.140625" style="67" hidden="1"/>
    <col min="11050" max="11050" width="7.28515625" style="67" hidden="1"/>
    <col min="11051" max="11051" width="9.140625" style="67" hidden="1"/>
    <col min="11052" max="11052" width="7.28515625" style="67" hidden="1"/>
    <col min="11053" max="11053" width="7" style="67" hidden="1"/>
    <col min="11054" max="11054" width="7.42578125" style="67" hidden="1"/>
    <col min="11055" max="11055" width="12.28515625" style="67" hidden="1"/>
    <col min="11056" max="11056" width="4.7109375" style="67" hidden="1"/>
    <col min="11057" max="11057" width="14" style="67" hidden="1"/>
    <col min="11058" max="11264" width="9.140625" style="67" hidden="1"/>
    <col min="11265" max="11265" width="5" style="67" hidden="1"/>
    <col min="11266" max="11266" width="11.7109375" style="67" hidden="1"/>
    <col min="11267" max="11267" width="4" style="67" hidden="1"/>
    <col min="11268" max="11268" width="0.42578125" style="67" hidden="1"/>
    <col min="11269" max="11269" width="4.140625" style="67" hidden="1"/>
    <col min="11270" max="11270" width="0.42578125" style="67" hidden="1"/>
    <col min="11271" max="11271" width="4" style="67" hidden="1"/>
    <col min="11272" max="11272" width="0.42578125" style="67" hidden="1"/>
    <col min="11273" max="11273" width="4" style="67" hidden="1"/>
    <col min="11274" max="11274" width="0.42578125" style="67" hidden="1"/>
    <col min="11275" max="11275" width="4" style="67" hidden="1"/>
    <col min="11276" max="11276" width="1.7109375" style="67" hidden="1"/>
    <col min="11277" max="11277" width="4" style="67" hidden="1"/>
    <col min="11278" max="11278" width="0.42578125" style="67" hidden="1"/>
    <col min="11279" max="11279" width="4.140625" style="67" hidden="1"/>
    <col min="11280" max="11280" width="0.42578125" style="67" hidden="1"/>
    <col min="11281" max="11281" width="1.7109375" style="67" hidden="1"/>
    <col min="11282" max="11282" width="3" style="67" hidden="1"/>
    <col min="11283" max="11283" width="1.7109375" style="67" hidden="1"/>
    <col min="11284" max="11284" width="0.42578125" style="67" hidden="1"/>
    <col min="11285" max="11285" width="4" style="67" hidden="1"/>
    <col min="11286" max="11286" width="0.42578125" style="67" hidden="1"/>
    <col min="11287" max="11287" width="4" style="67" hidden="1"/>
    <col min="11288" max="11288" width="0.42578125" style="67" hidden="1"/>
    <col min="11289" max="11289" width="1.28515625" style="67" hidden="1"/>
    <col min="11290" max="11290" width="3.140625" style="67" hidden="1"/>
    <col min="11291" max="11291" width="0.42578125" style="67" hidden="1"/>
    <col min="11292" max="11292" width="0.85546875" style="67" hidden="1"/>
    <col min="11293" max="11293" width="0.42578125" style="67" hidden="1"/>
    <col min="11294" max="11294" width="2.85546875" style="67" hidden="1"/>
    <col min="11295" max="11295" width="0.42578125" style="67" hidden="1"/>
    <col min="11296" max="11296" width="0.85546875" style="67" hidden="1"/>
    <col min="11297" max="11297" width="3.85546875" style="67" hidden="1"/>
    <col min="11298" max="11298" width="1.140625" style="67" hidden="1"/>
    <col min="11299" max="11300" width="9.140625" style="67" hidden="1"/>
    <col min="11301" max="11301" width="7.140625" style="67" hidden="1"/>
    <col min="11302" max="11302" width="6.7109375" style="67" hidden="1"/>
    <col min="11303" max="11303" width="12.140625" style="67" hidden="1"/>
    <col min="11304" max="11305" width="9.140625" style="67" hidden="1"/>
    <col min="11306" max="11306" width="7.28515625" style="67" hidden="1"/>
    <col min="11307" max="11307" width="9.140625" style="67" hidden="1"/>
    <col min="11308" max="11308" width="7.28515625" style="67" hidden="1"/>
    <col min="11309" max="11309" width="7" style="67" hidden="1"/>
    <col min="11310" max="11310" width="7.42578125" style="67" hidden="1"/>
    <col min="11311" max="11311" width="12.28515625" style="67" hidden="1"/>
    <col min="11312" max="11312" width="4.7109375" style="67" hidden="1"/>
    <col min="11313" max="11313" width="14" style="67" hidden="1"/>
    <col min="11314" max="11520" width="9.140625" style="67" hidden="1"/>
    <col min="11521" max="11521" width="5" style="67" hidden="1"/>
    <col min="11522" max="11522" width="11.7109375" style="67" hidden="1"/>
    <col min="11523" max="11523" width="4" style="67" hidden="1"/>
    <col min="11524" max="11524" width="0.42578125" style="67" hidden="1"/>
    <col min="11525" max="11525" width="4.140625" style="67" hidden="1"/>
    <col min="11526" max="11526" width="0.42578125" style="67" hidden="1"/>
    <col min="11527" max="11527" width="4" style="67" hidden="1"/>
    <col min="11528" max="11528" width="0.42578125" style="67" hidden="1"/>
    <col min="11529" max="11529" width="4" style="67" hidden="1"/>
    <col min="11530" max="11530" width="0.42578125" style="67" hidden="1"/>
    <col min="11531" max="11531" width="4" style="67" hidden="1"/>
    <col min="11532" max="11532" width="1.7109375" style="67" hidden="1"/>
    <col min="11533" max="11533" width="4" style="67" hidden="1"/>
    <col min="11534" max="11534" width="0.42578125" style="67" hidden="1"/>
    <col min="11535" max="11535" width="4.140625" style="67" hidden="1"/>
    <col min="11536" max="11536" width="0.42578125" style="67" hidden="1"/>
    <col min="11537" max="11537" width="1.7109375" style="67" hidden="1"/>
    <col min="11538" max="11538" width="3" style="67" hidden="1"/>
    <col min="11539" max="11539" width="1.7109375" style="67" hidden="1"/>
    <col min="11540" max="11540" width="0.42578125" style="67" hidden="1"/>
    <col min="11541" max="11541" width="4" style="67" hidden="1"/>
    <col min="11542" max="11542" width="0.42578125" style="67" hidden="1"/>
    <col min="11543" max="11543" width="4" style="67" hidden="1"/>
    <col min="11544" max="11544" width="0.42578125" style="67" hidden="1"/>
    <col min="11545" max="11545" width="1.28515625" style="67" hidden="1"/>
    <col min="11546" max="11546" width="3.140625" style="67" hidden="1"/>
    <col min="11547" max="11547" width="0.42578125" style="67" hidden="1"/>
    <col min="11548" max="11548" width="0.85546875" style="67" hidden="1"/>
    <col min="11549" max="11549" width="0.42578125" style="67" hidden="1"/>
    <col min="11550" max="11550" width="2.85546875" style="67" hidden="1"/>
    <col min="11551" max="11551" width="0.42578125" style="67" hidden="1"/>
    <col min="11552" max="11552" width="0.85546875" style="67" hidden="1"/>
    <col min="11553" max="11553" width="3.85546875" style="67" hidden="1"/>
    <col min="11554" max="11554" width="1.140625" style="67" hidden="1"/>
    <col min="11555" max="11556" width="9.140625" style="67" hidden="1"/>
    <col min="11557" max="11557" width="7.140625" style="67" hidden="1"/>
    <col min="11558" max="11558" width="6.7109375" style="67" hidden="1"/>
    <col min="11559" max="11559" width="12.140625" style="67" hidden="1"/>
    <col min="11560" max="11561" width="9.140625" style="67" hidden="1"/>
    <col min="11562" max="11562" width="7.28515625" style="67" hidden="1"/>
    <col min="11563" max="11563" width="9.140625" style="67" hidden="1"/>
    <col min="11564" max="11564" width="7.28515625" style="67" hidden="1"/>
    <col min="11565" max="11565" width="7" style="67" hidden="1"/>
    <col min="11566" max="11566" width="7.42578125" style="67" hidden="1"/>
    <col min="11567" max="11567" width="12.28515625" style="67" hidden="1"/>
    <col min="11568" max="11568" width="4.7109375" style="67" hidden="1"/>
    <col min="11569" max="11569" width="14" style="67" hidden="1"/>
    <col min="11570" max="11776" width="9.140625" style="67" hidden="1"/>
    <col min="11777" max="11777" width="5" style="67" hidden="1"/>
    <col min="11778" max="11778" width="11.7109375" style="67" hidden="1"/>
    <col min="11779" max="11779" width="4" style="67" hidden="1"/>
    <col min="11780" max="11780" width="0.42578125" style="67" hidden="1"/>
    <col min="11781" max="11781" width="4.140625" style="67" hidden="1"/>
    <col min="11782" max="11782" width="0.42578125" style="67" hidden="1"/>
    <col min="11783" max="11783" width="4" style="67" hidden="1"/>
    <col min="11784" max="11784" width="0.42578125" style="67" hidden="1"/>
    <col min="11785" max="11785" width="4" style="67" hidden="1"/>
    <col min="11786" max="11786" width="0.42578125" style="67" hidden="1"/>
    <col min="11787" max="11787" width="4" style="67" hidden="1"/>
    <col min="11788" max="11788" width="1.7109375" style="67" hidden="1"/>
    <col min="11789" max="11789" width="4" style="67" hidden="1"/>
    <col min="11790" max="11790" width="0.42578125" style="67" hidden="1"/>
    <col min="11791" max="11791" width="4.140625" style="67" hidden="1"/>
    <col min="11792" max="11792" width="0.42578125" style="67" hidden="1"/>
    <col min="11793" max="11793" width="1.7109375" style="67" hidden="1"/>
    <col min="11794" max="11794" width="3" style="67" hidden="1"/>
    <col min="11795" max="11795" width="1.7109375" style="67" hidden="1"/>
    <col min="11796" max="11796" width="0.42578125" style="67" hidden="1"/>
    <col min="11797" max="11797" width="4" style="67" hidden="1"/>
    <col min="11798" max="11798" width="0.42578125" style="67" hidden="1"/>
    <col min="11799" max="11799" width="4" style="67" hidden="1"/>
    <col min="11800" max="11800" width="0.42578125" style="67" hidden="1"/>
    <col min="11801" max="11801" width="1.28515625" style="67" hidden="1"/>
    <col min="11802" max="11802" width="3.140625" style="67" hidden="1"/>
    <col min="11803" max="11803" width="0.42578125" style="67" hidden="1"/>
    <col min="11804" max="11804" width="0.85546875" style="67" hidden="1"/>
    <col min="11805" max="11805" width="0.42578125" style="67" hidden="1"/>
    <col min="11806" max="11806" width="2.85546875" style="67" hidden="1"/>
    <col min="11807" max="11807" width="0.42578125" style="67" hidden="1"/>
    <col min="11808" max="11808" width="0.85546875" style="67" hidden="1"/>
    <col min="11809" max="11809" width="3.85546875" style="67" hidden="1"/>
    <col min="11810" max="11810" width="1.140625" style="67" hidden="1"/>
    <col min="11811" max="11812" width="9.140625" style="67" hidden="1"/>
    <col min="11813" max="11813" width="7.140625" style="67" hidden="1"/>
    <col min="11814" max="11814" width="6.7109375" style="67" hidden="1"/>
    <col min="11815" max="11815" width="12.140625" style="67" hidden="1"/>
    <col min="11816" max="11817" width="9.140625" style="67" hidden="1"/>
    <col min="11818" max="11818" width="7.28515625" style="67" hidden="1"/>
    <col min="11819" max="11819" width="9.140625" style="67" hidden="1"/>
    <col min="11820" max="11820" width="7.28515625" style="67" hidden="1"/>
    <col min="11821" max="11821" width="7" style="67" hidden="1"/>
    <col min="11822" max="11822" width="7.42578125" style="67" hidden="1"/>
    <col min="11823" max="11823" width="12.28515625" style="67" hidden="1"/>
    <col min="11824" max="11824" width="4.7109375" style="67" hidden="1"/>
    <col min="11825" max="11825" width="14" style="67" hidden="1"/>
    <col min="11826" max="12032" width="9.140625" style="67" hidden="1"/>
    <col min="12033" max="12033" width="5" style="67" hidden="1"/>
    <col min="12034" max="12034" width="11.7109375" style="67" hidden="1"/>
    <col min="12035" max="12035" width="4" style="67" hidden="1"/>
    <col min="12036" max="12036" width="0.42578125" style="67" hidden="1"/>
    <col min="12037" max="12037" width="4.140625" style="67" hidden="1"/>
    <col min="12038" max="12038" width="0.42578125" style="67" hidden="1"/>
    <col min="12039" max="12039" width="4" style="67" hidden="1"/>
    <col min="12040" max="12040" width="0.42578125" style="67" hidden="1"/>
    <col min="12041" max="12041" width="4" style="67" hidden="1"/>
    <col min="12042" max="12042" width="0.42578125" style="67" hidden="1"/>
    <col min="12043" max="12043" width="4" style="67" hidden="1"/>
    <col min="12044" max="12044" width="1.7109375" style="67" hidden="1"/>
    <col min="12045" max="12045" width="4" style="67" hidden="1"/>
    <col min="12046" max="12046" width="0.42578125" style="67" hidden="1"/>
    <col min="12047" max="12047" width="4.140625" style="67" hidden="1"/>
    <col min="12048" max="12048" width="0.42578125" style="67" hidden="1"/>
    <col min="12049" max="12049" width="1.7109375" style="67" hidden="1"/>
    <col min="12050" max="12050" width="3" style="67" hidden="1"/>
    <col min="12051" max="12051" width="1.7109375" style="67" hidden="1"/>
    <col min="12052" max="12052" width="0.42578125" style="67" hidden="1"/>
    <col min="12053" max="12053" width="4" style="67" hidden="1"/>
    <col min="12054" max="12054" width="0.42578125" style="67" hidden="1"/>
    <col min="12055" max="12055" width="4" style="67" hidden="1"/>
    <col min="12056" max="12056" width="0.42578125" style="67" hidden="1"/>
    <col min="12057" max="12057" width="1.28515625" style="67" hidden="1"/>
    <col min="12058" max="12058" width="3.140625" style="67" hidden="1"/>
    <col min="12059" max="12059" width="0.42578125" style="67" hidden="1"/>
    <col min="12060" max="12060" width="0.85546875" style="67" hidden="1"/>
    <col min="12061" max="12061" width="0.42578125" style="67" hidden="1"/>
    <col min="12062" max="12062" width="2.85546875" style="67" hidden="1"/>
    <col min="12063" max="12063" width="0.42578125" style="67" hidden="1"/>
    <col min="12064" max="12064" width="0.85546875" style="67" hidden="1"/>
    <col min="12065" max="12065" width="3.85546875" style="67" hidden="1"/>
    <col min="12066" max="12066" width="1.140625" style="67" hidden="1"/>
    <col min="12067" max="12068" width="9.140625" style="67" hidden="1"/>
    <col min="12069" max="12069" width="7.140625" style="67" hidden="1"/>
    <col min="12070" max="12070" width="6.7109375" style="67" hidden="1"/>
    <col min="12071" max="12071" width="12.140625" style="67" hidden="1"/>
    <col min="12072" max="12073" width="9.140625" style="67" hidden="1"/>
    <col min="12074" max="12074" width="7.28515625" style="67" hidden="1"/>
    <col min="12075" max="12075" width="9.140625" style="67" hidden="1"/>
    <col min="12076" max="12076" width="7.28515625" style="67" hidden="1"/>
    <col min="12077" max="12077" width="7" style="67" hidden="1"/>
    <col min="12078" max="12078" width="7.42578125" style="67" hidden="1"/>
    <col min="12079" max="12079" width="12.28515625" style="67" hidden="1"/>
    <col min="12080" max="12080" width="4.7109375" style="67" hidden="1"/>
    <col min="12081" max="12081" width="14" style="67" hidden="1"/>
    <col min="12082" max="12288" width="9.140625" style="67" hidden="1"/>
    <col min="12289" max="12289" width="5" style="67" hidden="1"/>
    <col min="12290" max="12290" width="11.7109375" style="67" hidden="1"/>
    <col min="12291" max="12291" width="4" style="67" hidden="1"/>
    <col min="12292" max="12292" width="0.42578125" style="67" hidden="1"/>
    <col min="12293" max="12293" width="4.140625" style="67" hidden="1"/>
    <col min="12294" max="12294" width="0.42578125" style="67" hidden="1"/>
    <col min="12295" max="12295" width="4" style="67" hidden="1"/>
    <col min="12296" max="12296" width="0.42578125" style="67" hidden="1"/>
    <col min="12297" max="12297" width="4" style="67" hidden="1"/>
    <col min="12298" max="12298" width="0.42578125" style="67" hidden="1"/>
    <col min="12299" max="12299" width="4" style="67" hidden="1"/>
    <col min="12300" max="12300" width="1.7109375" style="67" hidden="1"/>
    <col min="12301" max="12301" width="4" style="67" hidden="1"/>
    <col min="12302" max="12302" width="0.42578125" style="67" hidden="1"/>
    <col min="12303" max="12303" width="4.140625" style="67" hidden="1"/>
    <col min="12304" max="12304" width="0.42578125" style="67" hidden="1"/>
    <col min="12305" max="12305" width="1.7109375" style="67" hidden="1"/>
    <col min="12306" max="12306" width="3" style="67" hidden="1"/>
    <col min="12307" max="12307" width="1.7109375" style="67" hidden="1"/>
    <col min="12308" max="12308" width="0.42578125" style="67" hidden="1"/>
    <col min="12309" max="12309" width="4" style="67" hidden="1"/>
    <col min="12310" max="12310" width="0.42578125" style="67" hidden="1"/>
    <col min="12311" max="12311" width="4" style="67" hidden="1"/>
    <col min="12312" max="12312" width="0.42578125" style="67" hidden="1"/>
    <col min="12313" max="12313" width="1.28515625" style="67" hidden="1"/>
    <col min="12314" max="12314" width="3.140625" style="67" hidden="1"/>
    <col min="12315" max="12315" width="0.42578125" style="67" hidden="1"/>
    <col min="12316" max="12316" width="0.85546875" style="67" hidden="1"/>
    <col min="12317" max="12317" width="0.42578125" style="67" hidden="1"/>
    <col min="12318" max="12318" width="2.85546875" style="67" hidden="1"/>
    <col min="12319" max="12319" width="0.42578125" style="67" hidden="1"/>
    <col min="12320" max="12320" width="0.85546875" style="67" hidden="1"/>
    <col min="12321" max="12321" width="3.85546875" style="67" hidden="1"/>
    <col min="12322" max="12322" width="1.140625" style="67" hidden="1"/>
    <col min="12323" max="12324" width="9.140625" style="67" hidden="1"/>
    <col min="12325" max="12325" width="7.140625" style="67" hidden="1"/>
    <col min="12326" max="12326" width="6.7109375" style="67" hidden="1"/>
    <col min="12327" max="12327" width="12.140625" style="67" hidden="1"/>
    <col min="12328" max="12329" width="9.140625" style="67" hidden="1"/>
    <col min="12330" max="12330" width="7.28515625" style="67" hidden="1"/>
    <col min="12331" max="12331" width="9.140625" style="67" hidden="1"/>
    <col min="12332" max="12332" width="7.28515625" style="67" hidden="1"/>
    <col min="12333" max="12333" width="7" style="67" hidden="1"/>
    <col min="12334" max="12334" width="7.42578125" style="67" hidden="1"/>
    <col min="12335" max="12335" width="12.28515625" style="67" hidden="1"/>
    <col min="12336" max="12336" width="4.7109375" style="67" hidden="1"/>
    <col min="12337" max="12337" width="14" style="67" hidden="1"/>
    <col min="12338" max="12544" width="9.140625" style="67" hidden="1"/>
    <col min="12545" max="12545" width="5" style="67" hidden="1"/>
    <col min="12546" max="12546" width="11.7109375" style="67" hidden="1"/>
    <col min="12547" max="12547" width="4" style="67" hidden="1"/>
    <col min="12548" max="12548" width="0.42578125" style="67" hidden="1"/>
    <col min="12549" max="12549" width="4.140625" style="67" hidden="1"/>
    <col min="12550" max="12550" width="0.42578125" style="67" hidden="1"/>
    <col min="12551" max="12551" width="4" style="67" hidden="1"/>
    <col min="12552" max="12552" width="0.42578125" style="67" hidden="1"/>
    <col min="12553" max="12553" width="4" style="67" hidden="1"/>
    <col min="12554" max="12554" width="0.42578125" style="67" hidden="1"/>
    <col min="12555" max="12555" width="4" style="67" hidden="1"/>
    <col min="12556" max="12556" width="1.7109375" style="67" hidden="1"/>
    <col min="12557" max="12557" width="4" style="67" hidden="1"/>
    <col min="12558" max="12558" width="0.42578125" style="67" hidden="1"/>
    <col min="12559" max="12559" width="4.140625" style="67" hidden="1"/>
    <col min="12560" max="12560" width="0.42578125" style="67" hidden="1"/>
    <col min="12561" max="12561" width="1.7109375" style="67" hidden="1"/>
    <col min="12562" max="12562" width="3" style="67" hidden="1"/>
    <col min="12563" max="12563" width="1.7109375" style="67" hidden="1"/>
    <col min="12564" max="12564" width="0.42578125" style="67" hidden="1"/>
    <col min="12565" max="12565" width="4" style="67" hidden="1"/>
    <col min="12566" max="12566" width="0.42578125" style="67" hidden="1"/>
    <col min="12567" max="12567" width="4" style="67" hidden="1"/>
    <col min="12568" max="12568" width="0.42578125" style="67" hidden="1"/>
    <col min="12569" max="12569" width="1.28515625" style="67" hidden="1"/>
    <col min="12570" max="12570" width="3.140625" style="67" hidden="1"/>
    <col min="12571" max="12571" width="0.42578125" style="67" hidden="1"/>
    <col min="12572" max="12572" width="0.85546875" style="67" hidden="1"/>
    <col min="12573" max="12573" width="0.42578125" style="67" hidden="1"/>
    <col min="12574" max="12574" width="2.85546875" style="67" hidden="1"/>
    <col min="12575" max="12575" width="0.42578125" style="67" hidden="1"/>
    <col min="12576" max="12576" width="0.85546875" style="67" hidden="1"/>
    <col min="12577" max="12577" width="3.85546875" style="67" hidden="1"/>
    <col min="12578" max="12578" width="1.140625" style="67" hidden="1"/>
    <col min="12579" max="12580" width="9.140625" style="67" hidden="1"/>
    <col min="12581" max="12581" width="7.140625" style="67" hidden="1"/>
    <col min="12582" max="12582" width="6.7109375" style="67" hidden="1"/>
    <col min="12583" max="12583" width="12.140625" style="67" hidden="1"/>
    <col min="12584" max="12585" width="9.140625" style="67" hidden="1"/>
    <col min="12586" max="12586" width="7.28515625" style="67" hidden="1"/>
    <col min="12587" max="12587" width="9.140625" style="67" hidden="1"/>
    <col min="12588" max="12588" width="7.28515625" style="67" hidden="1"/>
    <col min="12589" max="12589" width="7" style="67" hidden="1"/>
    <col min="12590" max="12590" width="7.42578125" style="67" hidden="1"/>
    <col min="12591" max="12591" width="12.28515625" style="67" hidden="1"/>
    <col min="12592" max="12592" width="4.7109375" style="67" hidden="1"/>
    <col min="12593" max="12593" width="14" style="67" hidden="1"/>
    <col min="12594" max="12800" width="9.140625" style="67" hidden="1"/>
    <col min="12801" max="12801" width="5" style="67" hidden="1"/>
    <col min="12802" max="12802" width="11.7109375" style="67" hidden="1"/>
    <col min="12803" max="12803" width="4" style="67" hidden="1"/>
    <col min="12804" max="12804" width="0.42578125" style="67" hidden="1"/>
    <col min="12805" max="12805" width="4.140625" style="67" hidden="1"/>
    <col min="12806" max="12806" width="0.42578125" style="67" hidden="1"/>
    <col min="12807" max="12807" width="4" style="67" hidden="1"/>
    <col min="12808" max="12808" width="0.42578125" style="67" hidden="1"/>
    <col min="12809" max="12809" width="4" style="67" hidden="1"/>
    <col min="12810" max="12810" width="0.42578125" style="67" hidden="1"/>
    <col min="12811" max="12811" width="4" style="67" hidden="1"/>
    <col min="12812" max="12812" width="1.7109375" style="67" hidden="1"/>
    <col min="12813" max="12813" width="4" style="67" hidden="1"/>
    <col min="12814" max="12814" width="0.42578125" style="67" hidden="1"/>
    <col min="12815" max="12815" width="4.140625" style="67" hidden="1"/>
    <col min="12816" max="12816" width="0.42578125" style="67" hidden="1"/>
    <col min="12817" max="12817" width="1.7109375" style="67" hidden="1"/>
    <col min="12818" max="12818" width="3" style="67" hidden="1"/>
    <col min="12819" max="12819" width="1.7109375" style="67" hidden="1"/>
    <col min="12820" max="12820" width="0.42578125" style="67" hidden="1"/>
    <col min="12821" max="12821" width="4" style="67" hidden="1"/>
    <col min="12822" max="12822" width="0.42578125" style="67" hidden="1"/>
    <col min="12823" max="12823" width="4" style="67" hidden="1"/>
    <col min="12824" max="12824" width="0.42578125" style="67" hidden="1"/>
    <col min="12825" max="12825" width="1.28515625" style="67" hidden="1"/>
    <col min="12826" max="12826" width="3.140625" style="67" hidden="1"/>
    <col min="12827" max="12827" width="0.42578125" style="67" hidden="1"/>
    <col min="12828" max="12828" width="0.85546875" style="67" hidden="1"/>
    <col min="12829" max="12829" width="0.42578125" style="67" hidden="1"/>
    <col min="12830" max="12830" width="2.85546875" style="67" hidden="1"/>
    <col min="12831" max="12831" width="0.42578125" style="67" hidden="1"/>
    <col min="12832" max="12832" width="0.85546875" style="67" hidden="1"/>
    <col min="12833" max="12833" width="3.85546875" style="67" hidden="1"/>
    <col min="12834" max="12834" width="1.140625" style="67" hidden="1"/>
    <col min="12835" max="12836" width="9.140625" style="67" hidden="1"/>
    <col min="12837" max="12837" width="7.140625" style="67" hidden="1"/>
    <col min="12838" max="12838" width="6.7109375" style="67" hidden="1"/>
    <col min="12839" max="12839" width="12.140625" style="67" hidden="1"/>
    <col min="12840" max="12841" width="9.140625" style="67" hidden="1"/>
    <col min="12842" max="12842" width="7.28515625" style="67" hidden="1"/>
    <col min="12843" max="12843" width="9.140625" style="67" hidden="1"/>
    <col min="12844" max="12844" width="7.28515625" style="67" hidden="1"/>
    <col min="12845" max="12845" width="7" style="67" hidden="1"/>
    <col min="12846" max="12846" width="7.42578125" style="67" hidden="1"/>
    <col min="12847" max="12847" width="12.28515625" style="67" hidden="1"/>
    <col min="12848" max="12848" width="4.7109375" style="67" hidden="1"/>
    <col min="12849" max="12849" width="14" style="67" hidden="1"/>
    <col min="12850" max="13056" width="9.140625" style="67" hidden="1"/>
    <col min="13057" max="13057" width="5" style="67" hidden="1"/>
    <col min="13058" max="13058" width="11.7109375" style="67" hidden="1"/>
    <col min="13059" max="13059" width="4" style="67" hidden="1"/>
    <col min="13060" max="13060" width="0.42578125" style="67" hidden="1"/>
    <col min="13061" max="13061" width="4.140625" style="67" hidden="1"/>
    <col min="13062" max="13062" width="0.42578125" style="67" hidden="1"/>
    <col min="13063" max="13063" width="4" style="67" hidden="1"/>
    <col min="13064" max="13064" width="0.42578125" style="67" hidden="1"/>
    <col min="13065" max="13065" width="4" style="67" hidden="1"/>
    <col min="13066" max="13066" width="0.42578125" style="67" hidden="1"/>
    <col min="13067" max="13067" width="4" style="67" hidden="1"/>
    <col min="13068" max="13068" width="1.7109375" style="67" hidden="1"/>
    <col min="13069" max="13069" width="4" style="67" hidden="1"/>
    <col min="13070" max="13070" width="0.42578125" style="67" hidden="1"/>
    <col min="13071" max="13071" width="4.140625" style="67" hidden="1"/>
    <col min="13072" max="13072" width="0.42578125" style="67" hidden="1"/>
    <col min="13073" max="13073" width="1.7109375" style="67" hidden="1"/>
    <col min="13074" max="13074" width="3" style="67" hidden="1"/>
    <col min="13075" max="13075" width="1.7109375" style="67" hidden="1"/>
    <col min="13076" max="13076" width="0.42578125" style="67" hidden="1"/>
    <col min="13077" max="13077" width="4" style="67" hidden="1"/>
    <col min="13078" max="13078" width="0.42578125" style="67" hidden="1"/>
    <col min="13079" max="13079" width="4" style="67" hidden="1"/>
    <col min="13080" max="13080" width="0.42578125" style="67" hidden="1"/>
    <col min="13081" max="13081" width="1.28515625" style="67" hidden="1"/>
    <col min="13082" max="13082" width="3.140625" style="67" hidden="1"/>
    <col min="13083" max="13083" width="0.42578125" style="67" hidden="1"/>
    <col min="13084" max="13084" width="0.85546875" style="67" hidden="1"/>
    <col min="13085" max="13085" width="0.42578125" style="67" hidden="1"/>
    <col min="13086" max="13086" width="2.85546875" style="67" hidden="1"/>
    <col min="13087" max="13087" width="0.42578125" style="67" hidden="1"/>
    <col min="13088" max="13088" width="0.85546875" style="67" hidden="1"/>
    <col min="13089" max="13089" width="3.85546875" style="67" hidden="1"/>
    <col min="13090" max="13090" width="1.140625" style="67" hidden="1"/>
    <col min="13091" max="13092" width="9.140625" style="67" hidden="1"/>
    <col min="13093" max="13093" width="7.140625" style="67" hidden="1"/>
    <col min="13094" max="13094" width="6.7109375" style="67" hidden="1"/>
    <col min="13095" max="13095" width="12.140625" style="67" hidden="1"/>
    <col min="13096" max="13097" width="9.140625" style="67" hidden="1"/>
    <col min="13098" max="13098" width="7.28515625" style="67" hidden="1"/>
    <col min="13099" max="13099" width="9.140625" style="67" hidden="1"/>
    <col min="13100" max="13100" width="7.28515625" style="67" hidden="1"/>
    <col min="13101" max="13101" width="7" style="67" hidden="1"/>
    <col min="13102" max="13102" width="7.42578125" style="67" hidden="1"/>
    <col min="13103" max="13103" width="12.28515625" style="67" hidden="1"/>
    <col min="13104" max="13104" width="4.7109375" style="67" hidden="1"/>
    <col min="13105" max="13105" width="14" style="67" hidden="1"/>
    <col min="13106" max="13312" width="9.140625" style="67" hidden="1"/>
    <col min="13313" max="13313" width="5" style="67" hidden="1"/>
    <col min="13314" max="13314" width="11.7109375" style="67" hidden="1"/>
    <col min="13315" max="13315" width="4" style="67" hidden="1"/>
    <col min="13316" max="13316" width="0.42578125" style="67" hidden="1"/>
    <col min="13317" max="13317" width="4.140625" style="67" hidden="1"/>
    <col min="13318" max="13318" width="0.42578125" style="67" hidden="1"/>
    <col min="13319" max="13319" width="4" style="67" hidden="1"/>
    <col min="13320" max="13320" width="0.42578125" style="67" hidden="1"/>
    <col min="13321" max="13321" width="4" style="67" hidden="1"/>
    <col min="13322" max="13322" width="0.42578125" style="67" hidden="1"/>
    <col min="13323" max="13323" width="4" style="67" hidden="1"/>
    <col min="13324" max="13324" width="1.7109375" style="67" hidden="1"/>
    <col min="13325" max="13325" width="4" style="67" hidden="1"/>
    <col min="13326" max="13326" width="0.42578125" style="67" hidden="1"/>
    <col min="13327" max="13327" width="4.140625" style="67" hidden="1"/>
    <col min="13328" max="13328" width="0.42578125" style="67" hidden="1"/>
    <col min="13329" max="13329" width="1.7109375" style="67" hidden="1"/>
    <col min="13330" max="13330" width="3" style="67" hidden="1"/>
    <col min="13331" max="13331" width="1.7109375" style="67" hidden="1"/>
    <col min="13332" max="13332" width="0.42578125" style="67" hidden="1"/>
    <col min="13333" max="13333" width="4" style="67" hidden="1"/>
    <col min="13334" max="13334" width="0.42578125" style="67" hidden="1"/>
    <col min="13335" max="13335" width="4" style="67" hidden="1"/>
    <col min="13336" max="13336" width="0.42578125" style="67" hidden="1"/>
    <col min="13337" max="13337" width="1.28515625" style="67" hidden="1"/>
    <col min="13338" max="13338" width="3.140625" style="67" hidden="1"/>
    <col min="13339" max="13339" width="0.42578125" style="67" hidden="1"/>
    <col min="13340" max="13340" width="0.85546875" style="67" hidden="1"/>
    <col min="13341" max="13341" width="0.42578125" style="67" hidden="1"/>
    <col min="13342" max="13342" width="2.85546875" style="67" hidden="1"/>
    <col min="13343" max="13343" width="0.42578125" style="67" hidden="1"/>
    <col min="13344" max="13344" width="0.85546875" style="67" hidden="1"/>
    <col min="13345" max="13345" width="3.85546875" style="67" hidden="1"/>
    <col min="13346" max="13346" width="1.140625" style="67" hidden="1"/>
    <col min="13347" max="13348" width="9.140625" style="67" hidden="1"/>
    <col min="13349" max="13349" width="7.140625" style="67" hidden="1"/>
    <col min="13350" max="13350" width="6.7109375" style="67" hidden="1"/>
    <col min="13351" max="13351" width="12.140625" style="67" hidden="1"/>
    <col min="13352" max="13353" width="9.140625" style="67" hidden="1"/>
    <col min="13354" max="13354" width="7.28515625" style="67" hidden="1"/>
    <col min="13355" max="13355" width="9.140625" style="67" hidden="1"/>
    <col min="13356" max="13356" width="7.28515625" style="67" hidden="1"/>
    <col min="13357" max="13357" width="7" style="67" hidden="1"/>
    <col min="13358" max="13358" width="7.42578125" style="67" hidden="1"/>
    <col min="13359" max="13359" width="12.28515625" style="67" hidden="1"/>
    <col min="13360" max="13360" width="4.7109375" style="67" hidden="1"/>
    <col min="13361" max="13361" width="14" style="67" hidden="1"/>
    <col min="13362" max="13568" width="9.140625" style="67" hidden="1"/>
    <col min="13569" max="13569" width="5" style="67" hidden="1"/>
    <col min="13570" max="13570" width="11.7109375" style="67" hidden="1"/>
    <col min="13571" max="13571" width="4" style="67" hidden="1"/>
    <col min="13572" max="13572" width="0.42578125" style="67" hidden="1"/>
    <col min="13573" max="13573" width="4.140625" style="67" hidden="1"/>
    <col min="13574" max="13574" width="0.42578125" style="67" hidden="1"/>
    <col min="13575" max="13575" width="4" style="67" hidden="1"/>
    <col min="13576" max="13576" width="0.42578125" style="67" hidden="1"/>
    <col min="13577" max="13577" width="4" style="67" hidden="1"/>
    <col min="13578" max="13578" width="0.42578125" style="67" hidden="1"/>
    <col min="13579" max="13579" width="4" style="67" hidden="1"/>
    <col min="13580" max="13580" width="1.7109375" style="67" hidden="1"/>
    <col min="13581" max="13581" width="4" style="67" hidden="1"/>
    <col min="13582" max="13582" width="0.42578125" style="67" hidden="1"/>
    <col min="13583" max="13583" width="4.140625" style="67" hidden="1"/>
    <col min="13584" max="13584" width="0.42578125" style="67" hidden="1"/>
    <col min="13585" max="13585" width="1.7109375" style="67" hidden="1"/>
    <col min="13586" max="13586" width="3" style="67" hidden="1"/>
    <col min="13587" max="13587" width="1.7109375" style="67" hidden="1"/>
    <col min="13588" max="13588" width="0.42578125" style="67" hidden="1"/>
    <col min="13589" max="13589" width="4" style="67" hidden="1"/>
    <col min="13590" max="13590" width="0.42578125" style="67" hidden="1"/>
    <col min="13591" max="13591" width="4" style="67" hidden="1"/>
    <col min="13592" max="13592" width="0.42578125" style="67" hidden="1"/>
    <col min="13593" max="13593" width="1.28515625" style="67" hidden="1"/>
    <col min="13594" max="13594" width="3.140625" style="67" hidden="1"/>
    <col min="13595" max="13595" width="0.42578125" style="67" hidden="1"/>
    <col min="13596" max="13596" width="0.85546875" style="67" hidden="1"/>
    <col min="13597" max="13597" width="0.42578125" style="67" hidden="1"/>
    <col min="13598" max="13598" width="2.85546875" style="67" hidden="1"/>
    <col min="13599" max="13599" width="0.42578125" style="67" hidden="1"/>
    <col min="13600" max="13600" width="0.85546875" style="67" hidden="1"/>
    <col min="13601" max="13601" width="3.85546875" style="67" hidden="1"/>
    <col min="13602" max="13602" width="1.140625" style="67" hidden="1"/>
    <col min="13603" max="13604" width="9.140625" style="67" hidden="1"/>
    <col min="13605" max="13605" width="7.140625" style="67" hidden="1"/>
    <col min="13606" max="13606" width="6.7109375" style="67" hidden="1"/>
    <col min="13607" max="13607" width="12.140625" style="67" hidden="1"/>
    <col min="13608" max="13609" width="9.140625" style="67" hidden="1"/>
    <col min="13610" max="13610" width="7.28515625" style="67" hidden="1"/>
    <col min="13611" max="13611" width="9.140625" style="67" hidden="1"/>
    <col min="13612" max="13612" width="7.28515625" style="67" hidden="1"/>
    <col min="13613" max="13613" width="7" style="67" hidden="1"/>
    <col min="13614" max="13614" width="7.42578125" style="67" hidden="1"/>
    <col min="13615" max="13615" width="12.28515625" style="67" hidden="1"/>
    <col min="13616" max="13616" width="4.7109375" style="67" hidden="1"/>
    <col min="13617" max="13617" width="14" style="67" hidden="1"/>
    <col min="13618" max="13824" width="9.140625" style="67" hidden="1"/>
    <col min="13825" max="13825" width="5" style="67" hidden="1"/>
    <col min="13826" max="13826" width="11.7109375" style="67" hidden="1"/>
    <col min="13827" max="13827" width="4" style="67" hidden="1"/>
    <col min="13828" max="13828" width="0.42578125" style="67" hidden="1"/>
    <col min="13829" max="13829" width="4.140625" style="67" hidden="1"/>
    <col min="13830" max="13830" width="0.42578125" style="67" hidden="1"/>
    <col min="13831" max="13831" width="4" style="67" hidden="1"/>
    <col min="13832" max="13832" width="0.42578125" style="67" hidden="1"/>
    <col min="13833" max="13833" width="4" style="67" hidden="1"/>
    <col min="13834" max="13834" width="0.42578125" style="67" hidden="1"/>
    <col min="13835" max="13835" width="4" style="67" hidden="1"/>
    <col min="13836" max="13836" width="1.7109375" style="67" hidden="1"/>
    <col min="13837" max="13837" width="4" style="67" hidden="1"/>
    <col min="13838" max="13838" width="0.42578125" style="67" hidden="1"/>
    <col min="13839" max="13839" width="4.140625" style="67" hidden="1"/>
    <col min="13840" max="13840" width="0.42578125" style="67" hidden="1"/>
    <col min="13841" max="13841" width="1.7109375" style="67" hidden="1"/>
    <col min="13842" max="13842" width="3" style="67" hidden="1"/>
    <col min="13843" max="13843" width="1.7109375" style="67" hidden="1"/>
    <col min="13844" max="13844" width="0.42578125" style="67" hidden="1"/>
    <col min="13845" max="13845" width="4" style="67" hidden="1"/>
    <col min="13846" max="13846" width="0.42578125" style="67" hidden="1"/>
    <col min="13847" max="13847" width="4" style="67" hidden="1"/>
    <col min="13848" max="13848" width="0.42578125" style="67" hidden="1"/>
    <col min="13849" max="13849" width="1.28515625" style="67" hidden="1"/>
    <col min="13850" max="13850" width="3.140625" style="67" hidden="1"/>
    <col min="13851" max="13851" width="0.42578125" style="67" hidden="1"/>
    <col min="13852" max="13852" width="0.85546875" style="67" hidden="1"/>
    <col min="13853" max="13853" width="0.42578125" style="67" hidden="1"/>
    <col min="13854" max="13854" width="2.85546875" style="67" hidden="1"/>
    <col min="13855" max="13855" width="0.42578125" style="67" hidden="1"/>
    <col min="13856" max="13856" width="0.85546875" style="67" hidden="1"/>
    <col min="13857" max="13857" width="3.85546875" style="67" hidden="1"/>
    <col min="13858" max="13858" width="1.140625" style="67" hidden="1"/>
    <col min="13859" max="13860" width="9.140625" style="67" hidden="1"/>
    <col min="13861" max="13861" width="7.140625" style="67" hidden="1"/>
    <col min="13862" max="13862" width="6.7109375" style="67" hidden="1"/>
    <col min="13863" max="13863" width="12.140625" style="67" hidden="1"/>
    <col min="13864" max="13865" width="9.140625" style="67" hidden="1"/>
    <col min="13866" max="13866" width="7.28515625" style="67" hidden="1"/>
    <col min="13867" max="13867" width="9.140625" style="67" hidden="1"/>
    <col min="13868" max="13868" width="7.28515625" style="67" hidden="1"/>
    <col min="13869" max="13869" width="7" style="67" hidden="1"/>
    <col min="13870" max="13870" width="7.42578125" style="67" hidden="1"/>
    <col min="13871" max="13871" width="12.28515625" style="67" hidden="1"/>
    <col min="13872" max="13872" width="4.7109375" style="67" hidden="1"/>
    <col min="13873" max="13873" width="14" style="67" hidden="1"/>
    <col min="13874" max="14080" width="9.140625" style="67" hidden="1"/>
    <col min="14081" max="14081" width="5" style="67" hidden="1"/>
    <col min="14082" max="14082" width="11.7109375" style="67" hidden="1"/>
    <col min="14083" max="14083" width="4" style="67" hidden="1"/>
    <col min="14084" max="14084" width="0.42578125" style="67" hidden="1"/>
    <col min="14085" max="14085" width="4.140625" style="67" hidden="1"/>
    <col min="14086" max="14086" width="0.42578125" style="67" hidden="1"/>
    <col min="14087" max="14087" width="4" style="67" hidden="1"/>
    <col min="14088" max="14088" width="0.42578125" style="67" hidden="1"/>
    <col min="14089" max="14089" width="4" style="67" hidden="1"/>
    <col min="14090" max="14090" width="0.42578125" style="67" hidden="1"/>
    <col min="14091" max="14091" width="4" style="67" hidden="1"/>
    <col min="14092" max="14092" width="1.7109375" style="67" hidden="1"/>
    <col min="14093" max="14093" width="4" style="67" hidden="1"/>
    <col min="14094" max="14094" width="0.42578125" style="67" hidden="1"/>
    <col min="14095" max="14095" width="4.140625" style="67" hidden="1"/>
    <col min="14096" max="14096" width="0.42578125" style="67" hidden="1"/>
    <col min="14097" max="14097" width="1.7109375" style="67" hidden="1"/>
    <col min="14098" max="14098" width="3" style="67" hidden="1"/>
    <col min="14099" max="14099" width="1.7109375" style="67" hidden="1"/>
    <col min="14100" max="14100" width="0.42578125" style="67" hidden="1"/>
    <col min="14101" max="14101" width="4" style="67" hidden="1"/>
    <col min="14102" max="14102" width="0.42578125" style="67" hidden="1"/>
    <col min="14103" max="14103" width="4" style="67" hidden="1"/>
    <col min="14104" max="14104" width="0.42578125" style="67" hidden="1"/>
    <col min="14105" max="14105" width="1.28515625" style="67" hidden="1"/>
    <col min="14106" max="14106" width="3.140625" style="67" hidden="1"/>
    <col min="14107" max="14107" width="0.42578125" style="67" hidden="1"/>
    <col min="14108" max="14108" width="0.85546875" style="67" hidden="1"/>
    <col min="14109" max="14109" width="0.42578125" style="67" hidden="1"/>
    <col min="14110" max="14110" width="2.85546875" style="67" hidden="1"/>
    <col min="14111" max="14111" width="0.42578125" style="67" hidden="1"/>
    <col min="14112" max="14112" width="0.85546875" style="67" hidden="1"/>
    <col min="14113" max="14113" width="3.85546875" style="67" hidden="1"/>
    <col min="14114" max="14114" width="1.140625" style="67" hidden="1"/>
    <col min="14115" max="14116" width="9.140625" style="67" hidden="1"/>
    <col min="14117" max="14117" width="7.140625" style="67" hidden="1"/>
    <col min="14118" max="14118" width="6.7109375" style="67" hidden="1"/>
    <col min="14119" max="14119" width="12.140625" style="67" hidden="1"/>
    <col min="14120" max="14121" width="9.140625" style="67" hidden="1"/>
    <col min="14122" max="14122" width="7.28515625" style="67" hidden="1"/>
    <col min="14123" max="14123" width="9.140625" style="67" hidden="1"/>
    <col min="14124" max="14124" width="7.28515625" style="67" hidden="1"/>
    <col min="14125" max="14125" width="7" style="67" hidden="1"/>
    <col min="14126" max="14126" width="7.42578125" style="67" hidden="1"/>
    <col min="14127" max="14127" width="12.28515625" style="67" hidden="1"/>
    <col min="14128" max="14128" width="4.7109375" style="67" hidden="1"/>
    <col min="14129" max="14129" width="14" style="67" hidden="1"/>
    <col min="14130" max="14336" width="9.140625" style="67" hidden="1"/>
    <col min="14337" max="14337" width="5" style="67" hidden="1"/>
    <col min="14338" max="14338" width="11.7109375" style="67" hidden="1"/>
    <col min="14339" max="14339" width="4" style="67" hidden="1"/>
    <col min="14340" max="14340" width="0.42578125" style="67" hidden="1"/>
    <col min="14341" max="14341" width="4.140625" style="67" hidden="1"/>
    <col min="14342" max="14342" width="0.42578125" style="67" hidden="1"/>
    <col min="14343" max="14343" width="4" style="67" hidden="1"/>
    <col min="14344" max="14344" width="0.42578125" style="67" hidden="1"/>
    <col min="14345" max="14345" width="4" style="67" hidden="1"/>
    <col min="14346" max="14346" width="0.42578125" style="67" hidden="1"/>
    <col min="14347" max="14347" width="4" style="67" hidden="1"/>
    <col min="14348" max="14348" width="1.7109375" style="67" hidden="1"/>
    <col min="14349" max="14349" width="4" style="67" hidden="1"/>
    <col min="14350" max="14350" width="0.42578125" style="67" hidden="1"/>
    <col min="14351" max="14351" width="4.140625" style="67" hidden="1"/>
    <col min="14352" max="14352" width="0.42578125" style="67" hidden="1"/>
    <col min="14353" max="14353" width="1.7109375" style="67" hidden="1"/>
    <col min="14354" max="14354" width="3" style="67" hidden="1"/>
    <col min="14355" max="14355" width="1.7109375" style="67" hidden="1"/>
    <col min="14356" max="14356" width="0.42578125" style="67" hidden="1"/>
    <col min="14357" max="14357" width="4" style="67" hidden="1"/>
    <col min="14358" max="14358" width="0.42578125" style="67" hidden="1"/>
    <col min="14359" max="14359" width="4" style="67" hidden="1"/>
    <col min="14360" max="14360" width="0.42578125" style="67" hidden="1"/>
    <col min="14361" max="14361" width="1.28515625" style="67" hidden="1"/>
    <col min="14362" max="14362" width="3.140625" style="67" hidden="1"/>
    <col min="14363" max="14363" width="0.42578125" style="67" hidden="1"/>
    <col min="14364" max="14364" width="0.85546875" style="67" hidden="1"/>
    <col min="14365" max="14365" width="0.42578125" style="67" hidden="1"/>
    <col min="14366" max="14366" width="2.85546875" style="67" hidden="1"/>
    <col min="14367" max="14367" width="0.42578125" style="67" hidden="1"/>
    <col min="14368" max="14368" width="0.85546875" style="67" hidden="1"/>
    <col min="14369" max="14369" width="3.85546875" style="67" hidden="1"/>
    <col min="14370" max="14370" width="1.140625" style="67" hidden="1"/>
    <col min="14371" max="14372" width="9.140625" style="67" hidden="1"/>
    <col min="14373" max="14373" width="7.140625" style="67" hidden="1"/>
    <col min="14374" max="14374" width="6.7109375" style="67" hidden="1"/>
    <col min="14375" max="14375" width="12.140625" style="67" hidden="1"/>
    <col min="14376" max="14377" width="9.140625" style="67" hidden="1"/>
    <col min="14378" max="14378" width="7.28515625" style="67" hidden="1"/>
    <col min="14379" max="14379" width="9.140625" style="67" hidden="1"/>
    <col min="14380" max="14380" width="7.28515625" style="67" hidden="1"/>
    <col min="14381" max="14381" width="7" style="67" hidden="1"/>
    <col min="14382" max="14382" width="7.42578125" style="67" hidden="1"/>
    <col min="14383" max="14383" width="12.28515625" style="67" hidden="1"/>
    <col min="14384" max="14384" width="4.7109375" style="67" hidden="1"/>
    <col min="14385" max="14385" width="14" style="67" hidden="1"/>
    <col min="14386" max="14592" width="9.140625" style="67" hidden="1"/>
    <col min="14593" max="14593" width="5" style="67" hidden="1"/>
    <col min="14594" max="14594" width="11.7109375" style="67" hidden="1"/>
    <col min="14595" max="14595" width="4" style="67" hidden="1"/>
    <col min="14596" max="14596" width="0.42578125" style="67" hidden="1"/>
    <col min="14597" max="14597" width="4.140625" style="67" hidden="1"/>
    <col min="14598" max="14598" width="0.42578125" style="67" hidden="1"/>
    <col min="14599" max="14599" width="4" style="67" hidden="1"/>
    <col min="14600" max="14600" width="0.42578125" style="67" hidden="1"/>
    <col min="14601" max="14601" width="4" style="67" hidden="1"/>
    <col min="14602" max="14602" width="0.42578125" style="67" hidden="1"/>
    <col min="14603" max="14603" width="4" style="67" hidden="1"/>
    <col min="14604" max="14604" width="1.7109375" style="67" hidden="1"/>
    <col min="14605" max="14605" width="4" style="67" hidden="1"/>
    <col min="14606" max="14606" width="0.42578125" style="67" hidden="1"/>
    <col min="14607" max="14607" width="4.140625" style="67" hidden="1"/>
    <col min="14608" max="14608" width="0.42578125" style="67" hidden="1"/>
    <col min="14609" max="14609" width="1.7109375" style="67" hidden="1"/>
    <col min="14610" max="14610" width="3" style="67" hidden="1"/>
    <col min="14611" max="14611" width="1.7109375" style="67" hidden="1"/>
    <col min="14612" max="14612" width="0.42578125" style="67" hidden="1"/>
    <col min="14613" max="14613" width="4" style="67" hidden="1"/>
    <col min="14614" max="14614" width="0.42578125" style="67" hidden="1"/>
    <col min="14615" max="14615" width="4" style="67" hidden="1"/>
    <col min="14616" max="14616" width="0.42578125" style="67" hidden="1"/>
    <col min="14617" max="14617" width="1.28515625" style="67" hidden="1"/>
    <col min="14618" max="14618" width="3.140625" style="67" hidden="1"/>
    <col min="14619" max="14619" width="0.42578125" style="67" hidden="1"/>
    <col min="14620" max="14620" width="0.85546875" style="67" hidden="1"/>
    <col min="14621" max="14621" width="0.42578125" style="67" hidden="1"/>
    <col min="14622" max="14622" width="2.85546875" style="67" hidden="1"/>
    <col min="14623" max="14623" width="0.42578125" style="67" hidden="1"/>
    <col min="14624" max="14624" width="0.85546875" style="67" hidden="1"/>
    <col min="14625" max="14625" width="3.85546875" style="67" hidden="1"/>
    <col min="14626" max="14626" width="1.140625" style="67" hidden="1"/>
    <col min="14627" max="14628" width="9.140625" style="67" hidden="1"/>
    <col min="14629" max="14629" width="7.140625" style="67" hidden="1"/>
    <col min="14630" max="14630" width="6.7109375" style="67" hidden="1"/>
    <col min="14631" max="14631" width="12.140625" style="67" hidden="1"/>
    <col min="14632" max="14633" width="9.140625" style="67" hidden="1"/>
    <col min="14634" max="14634" width="7.28515625" style="67" hidden="1"/>
    <col min="14635" max="14635" width="9.140625" style="67" hidden="1"/>
    <col min="14636" max="14636" width="7.28515625" style="67" hidden="1"/>
    <col min="14637" max="14637" width="7" style="67" hidden="1"/>
    <col min="14638" max="14638" width="7.42578125" style="67" hidden="1"/>
    <col min="14639" max="14639" width="12.28515625" style="67" hidden="1"/>
    <col min="14640" max="14640" width="4.7109375" style="67" hidden="1"/>
    <col min="14641" max="14641" width="14" style="67" hidden="1"/>
    <col min="14642" max="14848" width="9.140625" style="67" hidden="1"/>
    <col min="14849" max="14849" width="5" style="67" hidden="1"/>
    <col min="14850" max="14850" width="11.7109375" style="67" hidden="1"/>
    <col min="14851" max="14851" width="4" style="67" hidden="1"/>
    <col min="14852" max="14852" width="0.42578125" style="67" hidden="1"/>
    <col min="14853" max="14853" width="4.140625" style="67" hidden="1"/>
    <col min="14854" max="14854" width="0.42578125" style="67" hidden="1"/>
    <col min="14855" max="14855" width="4" style="67" hidden="1"/>
    <col min="14856" max="14856" width="0.42578125" style="67" hidden="1"/>
    <col min="14857" max="14857" width="4" style="67" hidden="1"/>
    <col min="14858" max="14858" width="0.42578125" style="67" hidden="1"/>
    <col min="14859" max="14859" width="4" style="67" hidden="1"/>
    <col min="14860" max="14860" width="1.7109375" style="67" hidden="1"/>
    <col min="14861" max="14861" width="4" style="67" hidden="1"/>
    <col min="14862" max="14862" width="0.42578125" style="67" hidden="1"/>
    <col min="14863" max="14863" width="4.140625" style="67" hidden="1"/>
    <col min="14864" max="14864" width="0.42578125" style="67" hidden="1"/>
    <col min="14865" max="14865" width="1.7109375" style="67" hidden="1"/>
    <col min="14866" max="14866" width="3" style="67" hidden="1"/>
    <col min="14867" max="14867" width="1.7109375" style="67" hidden="1"/>
    <col min="14868" max="14868" width="0.42578125" style="67" hidden="1"/>
    <col min="14869" max="14869" width="4" style="67" hidden="1"/>
    <col min="14870" max="14870" width="0.42578125" style="67" hidden="1"/>
    <col min="14871" max="14871" width="4" style="67" hidden="1"/>
    <col min="14872" max="14872" width="0.42578125" style="67" hidden="1"/>
    <col min="14873" max="14873" width="1.28515625" style="67" hidden="1"/>
    <col min="14874" max="14874" width="3.140625" style="67" hidden="1"/>
    <col min="14875" max="14875" width="0.42578125" style="67" hidden="1"/>
    <col min="14876" max="14876" width="0.85546875" style="67" hidden="1"/>
    <col min="14877" max="14877" width="0.42578125" style="67" hidden="1"/>
    <col min="14878" max="14878" width="2.85546875" style="67" hidden="1"/>
    <col min="14879" max="14879" width="0.42578125" style="67" hidden="1"/>
    <col min="14880" max="14880" width="0.85546875" style="67" hidden="1"/>
    <col min="14881" max="14881" width="3.85546875" style="67" hidden="1"/>
    <col min="14882" max="14882" width="1.140625" style="67" hidden="1"/>
    <col min="14883" max="14884" width="9.140625" style="67" hidden="1"/>
    <col min="14885" max="14885" width="7.140625" style="67" hidden="1"/>
    <col min="14886" max="14886" width="6.7109375" style="67" hidden="1"/>
    <col min="14887" max="14887" width="12.140625" style="67" hidden="1"/>
    <col min="14888" max="14889" width="9.140625" style="67" hidden="1"/>
    <col min="14890" max="14890" width="7.28515625" style="67" hidden="1"/>
    <col min="14891" max="14891" width="9.140625" style="67" hidden="1"/>
    <col min="14892" max="14892" width="7.28515625" style="67" hidden="1"/>
    <col min="14893" max="14893" width="7" style="67" hidden="1"/>
    <col min="14894" max="14894" width="7.42578125" style="67" hidden="1"/>
    <col min="14895" max="14895" width="12.28515625" style="67" hidden="1"/>
    <col min="14896" max="14896" width="4.7109375" style="67" hidden="1"/>
    <col min="14897" max="14897" width="14" style="67" hidden="1"/>
    <col min="14898" max="15104" width="9.140625" style="67" hidden="1"/>
    <col min="15105" max="15105" width="5" style="67" hidden="1"/>
    <col min="15106" max="15106" width="11.7109375" style="67" hidden="1"/>
    <col min="15107" max="15107" width="4" style="67" hidden="1"/>
    <col min="15108" max="15108" width="0.42578125" style="67" hidden="1"/>
    <col min="15109" max="15109" width="4.140625" style="67" hidden="1"/>
    <col min="15110" max="15110" width="0.42578125" style="67" hidden="1"/>
    <col min="15111" max="15111" width="4" style="67" hidden="1"/>
    <col min="15112" max="15112" width="0.42578125" style="67" hidden="1"/>
    <col min="15113" max="15113" width="4" style="67" hidden="1"/>
    <col min="15114" max="15114" width="0.42578125" style="67" hidden="1"/>
    <col min="15115" max="15115" width="4" style="67" hidden="1"/>
    <col min="15116" max="15116" width="1.7109375" style="67" hidden="1"/>
    <col min="15117" max="15117" width="4" style="67" hidden="1"/>
    <col min="15118" max="15118" width="0.42578125" style="67" hidden="1"/>
    <col min="15119" max="15119" width="4.140625" style="67" hidden="1"/>
    <col min="15120" max="15120" width="0.42578125" style="67" hidden="1"/>
    <col min="15121" max="15121" width="1.7109375" style="67" hidden="1"/>
    <col min="15122" max="15122" width="3" style="67" hidden="1"/>
    <col min="15123" max="15123" width="1.7109375" style="67" hidden="1"/>
    <col min="15124" max="15124" width="0.42578125" style="67" hidden="1"/>
    <col min="15125" max="15125" width="4" style="67" hidden="1"/>
    <col min="15126" max="15126" width="0.42578125" style="67" hidden="1"/>
    <col min="15127" max="15127" width="4" style="67" hidden="1"/>
    <col min="15128" max="15128" width="0.42578125" style="67" hidden="1"/>
    <col min="15129" max="15129" width="1.28515625" style="67" hidden="1"/>
    <col min="15130" max="15130" width="3.140625" style="67" hidden="1"/>
    <col min="15131" max="15131" width="0.42578125" style="67" hidden="1"/>
    <col min="15132" max="15132" width="0.85546875" style="67" hidden="1"/>
    <col min="15133" max="15133" width="0.42578125" style="67" hidden="1"/>
    <col min="15134" max="15134" width="2.85546875" style="67" hidden="1"/>
    <col min="15135" max="15135" width="0.42578125" style="67" hidden="1"/>
    <col min="15136" max="15136" width="0.85546875" style="67" hidden="1"/>
    <col min="15137" max="15137" width="3.85546875" style="67" hidden="1"/>
    <col min="15138" max="15138" width="1.140625" style="67" hidden="1"/>
    <col min="15139" max="15140" width="9.140625" style="67" hidden="1"/>
    <col min="15141" max="15141" width="7.140625" style="67" hidden="1"/>
    <col min="15142" max="15142" width="6.7109375" style="67" hidden="1"/>
    <col min="15143" max="15143" width="12.140625" style="67" hidden="1"/>
    <col min="15144" max="15145" width="9.140625" style="67" hidden="1"/>
    <col min="15146" max="15146" width="7.28515625" style="67" hidden="1"/>
    <col min="15147" max="15147" width="9.140625" style="67" hidden="1"/>
    <col min="15148" max="15148" width="7.28515625" style="67" hidden="1"/>
    <col min="15149" max="15149" width="7" style="67" hidden="1"/>
    <col min="15150" max="15150" width="7.42578125" style="67" hidden="1"/>
    <col min="15151" max="15151" width="12.28515625" style="67" hidden="1"/>
    <col min="15152" max="15152" width="4.7109375" style="67" hidden="1"/>
    <col min="15153" max="15153" width="14" style="67" hidden="1"/>
    <col min="15154" max="15360" width="9.140625" style="67" hidden="1"/>
    <col min="15361" max="15361" width="5" style="67" hidden="1"/>
    <col min="15362" max="15362" width="11.7109375" style="67" hidden="1"/>
    <col min="15363" max="15363" width="4" style="67" hidden="1"/>
    <col min="15364" max="15364" width="0.42578125" style="67" hidden="1"/>
    <col min="15365" max="15365" width="4.140625" style="67" hidden="1"/>
    <col min="15366" max="15366" width="0.42578125" style="67" hidden="1"/>
    <col min="15367" max="15367" width="4" style="67" hidden="1"/>
    <col min="15368" max="15368" width="0.42578125" style="67" hidden="1"/>
    <col min="15369" max="15369" width="4" style="67" hidden="1"/>
    <col min="15370" max="15370" width="0.42578125" style="67" hidden="1"/>
    <col min="15371" max="15371" width="4" style="67" hidden="1"/>
    <col min="15372" max="15372" width="1.7109375" style="67" hidden="1"/>
    <col min="15373" max="15373" width="4" style="67" hidden="1"/>
    <col min="15374" max="15374" width="0.42578125" style="67" hidden="1"/>
    <col min="15375" max="15375" width="4.140625" style="67" hidden="1"/>
    <col min="15376" max="15376" width="0.42578125" style="67" hidden="1"/>
    <col min="15377" max="15377" width="1.7109375" style="67" hidden="1"/>
    <col min="15378" max="15378" width="3" style="67" hidden="1"/>
    <col min="15379" max="15379" width="1.7109375" style="67" hidden="1"/>
    <col min="15380" max="15380" width="0.42578125" style="67" hidden="1"/>
    <col min="15381" max="15381" width="4" style="67" hidden="1"/>
    <col min="15382" max="15382" width="0.42578125" style="67" hidden="1"/>
    <col min="15383" max="15383" width="4" style="67" hidden="1"/>
    <col min="15384" max="15384" width="0.42578125" style="67" hidden="1"/>
    <col min="15385" max="15385" width="1.28515625" style="67" hidden="1"/>
    <col min="15386" max="15386" width="3.140625" style="67" hidden="1"/>
    <col min="15387" max="15387" width="0.42578125" style="67" hidden="1"/>
    <col min="15388" max="15388" width="0.85546875" style="67" hidden="1"/>
    <col min="15389" max="15389" width="0.42578125" style="67" hidden="1"/>
    <col min="15390" max="15390" width="2.85546875" style="67" hidden="1"/>
    <col min="15391" max="15391" width="0.42578125" style="67" hidden="1"/>
    <col min="15392" max="15392" width="0.85546875" style="67" hidden="1"/>
    <col min="15393" max="15393" width="3.85546875" style="67" hidden="1"/>
    <col min="15394" max="15394" width="1.140625" style="67" hidden="1"/>
    <col min="15395" max="15396" width="9.140625" style="67" hidden="1"/>
    <col min="15397" max="15397" width="7.140625" style="67" hidden="1"/>
    <col min="15398" max="15398" width="6.7109375" style="67" hidden="1"/>
    <col min="15399" max="15399" width="12.140625" style="67" hidden="1"/>
    <col min="15400" max="15401" width="9.140625" style="67" hidden="1"/>
    <col min="15402" max="15402" width="7.28515625" style="67" hidden="1"/>
    <col min="15403" max="15403" width="9.140625" style="67" hidden="1"/>
    <col min="15404" max="15404" width="7.28515625" style="67" hidden="1"/>
    <col min="15405" max="15405" width="7" style="67" hidden="1"/>
    <col min="15406" max="15406" width="7.42578125" style="67" hidden="1"/>
    <col min="15407" max="15407" width="12.28515625" style="67" hidden="1"/>
    <col min="15408" max="15408" width="4.7109375" style="67" hidden="1"/>
    <col min="15409" max="15409" width="14" style="67" hidden="1"/>
    <col min="15410" max="15616" width="9.140625" style="67" hidden="1"/>
    <col min="15617" max="15617" width="5" style="67" hidden="1"/>
    <col min="15618" max="15618" width="11.7109375" style="67" hidden="1"/>
    <col min="15619" max="15619" width="4" style="67" hidden="1"/>
    <col min="15620" max="15620" width="0.42578125" style="67" hidden="1"/>
    <col min="15621" max="15621" width="4.140625" style="67" hidden="1"/>
    <col min="15622" max="15622" width="0.42578125" style="67" hidden="1"/>
    <col min="15623" max="15623" width="4" style="67" hidden="1"/>
    <col min="15624" max="15624" width="0.42578125" style="67" hidden="1"/>
    <col min="15625" max="15625" width="4" style="67" hidden="1"/>
    <col min="15626" max="15626" width="0.42578125" style="67" hidden="1"/>
    <col min="15627" max="15627" width="4" style="67" hidden="1"/>
    <col min="15628" max="15628" width="1.7109375" style="67" hidden="1"/>
    <col min="15629" max="15629" width="4" style="67" hidden="1"/>
    <col min="15630" max="15630" width="0.42578125" style="67" hidden="1"/>
    <col min="15631" max="15631" width="4.140625" style="67" hidden="1"/>
    <col min="15632" max="15632" width="0.42578125" style="67" hidden="1"/>
    <col min="15633" max="15633" width="1.7109375" style="67" hidden="1"/>
    <col min="15634" max="15634" width="3" style="67" hidden="1"/>
    <col min="15635" max="15635" width="1.7109375" style="67" hidden="1"/>
    <col min="15636" max="15636" width="0.42578125" style="67" hidden="1"/>
    <col min="15637" max="15637" width="4" style="67" hidden="1"/>
    <col min="15638" max="15638" width="0.42578125" style="67" hidden="1"/>
    <col min="15639" max="15639" width="4" style="67" hidden="1"/>
    <col min="15640" max="15640" width="0.42578125" style="67" hidden="1"/>
    <col min="15641" max="15641" width="1.28515625" style="67" hidden="1"/>
    <col min="15642" max="15642" width="3.140625" style="67" hidden="1"/>
    <col min="15643" max="15643" width="0.42578125" style="67" hidden="1"/>
    <col min="15644" max="15644" width="0.85546875" style="67" hidden="1"/>
    <col min="15645" max="15645" width="0.42578125" style="67" hidden="1"/>
    <col min="15646" max="15646" width="2.85546875" style="67" hidden="1"/>
    <col min="15647" max="15647" width="0.42578125" style="67" hidden="1"/>
    <col min="15648" max="15648" width="0.85546875" style="67" hidden="1"/>
    <col min="15649" max="15649" width="3.85546875" style="67" hidden="1"/>
    <col min="15650" max="15650" width="1.140625" style="67" hidden="1"/>
    <col min="15651" max="15652" width="9.140625" style="67" hidden="1"/>
    <col min="15653" max="15653" width="7.140625" style="67" hidden="1"/>
    <col min="15654" max="15654" width="6.7109375" style="67" hidden="1"/>
    <col min="15655" max="15655" width="12.140625" style="67" hidden="1"/>
    <col min="15656" max="15657" width="9.140625" style="67" hidden="1"/>
    <col min="15658" max="15658" width="7.28515625" style="67" hidden="1"/>
    <col min="15659" max="15659" width="9.140625" style="67" hidden="1"/>
    <col min="15660" max="15660" width="7.28515625" style="67" hidden="1"/>
    <col min="15661" max="15661" width="7" style="67" hidden="1"/>
    <col min="15662" max="15662" width="7.42578125" style="67" hidden="1"/>
    <col min="15663" max="15663" width="12.28515625" style="67" hidden="1"/>
    <col min="15664" max="15664" width="4.7109375" style="67" hidden="1"/>
    <col min="15665" max="15665" width="14" style="67" hidden="1"/>
    <col min="15666" max="15872" width="9.140625" style="67" hidden="1"/>
    <col min="15873" max="15873" width="5" style="67" hidden="1"/>
    <col min="15874" max="15874" width="11.7109375" style="67" hidden="1"/>
    <col min="15875" max="15875" width="4" style="67" hidden="1"/>
    <col min="15876" max="15876" width="0.42578125" style="67" hidden="1"/>
    <col min="15877" max="15877" width="4.140625" style="67" hidden="1"/>
    <col min="15878" max="15878" width="0.42578125" style="67" hidden="1"/>
    <col min="15879" max="15879" width="4" style="67" hidden="1"/>
    <col min="15880" max="15880" width="0.42578125" style="67" hidden="1"/>
    <col min="15881" max="15881" width="4" style="67" hidden="1"/>
    <col min="15882" max="15882" width="0.42578125" style="67" hidden="1"/>
    <col min="15883" max="15883" width="4" style="67" hidden="1"/>
    <col min="15884" max="15884" width="1.7109375" style="67" hidden="1"/>
    <col min="15885" max="15885" width="4" style="67" hidden="1"/>
    <col min="15886" max="15886" width="0.42578125" style="67" hidden="1"/>
    <col min="15887" max="15887" width="4.140625" style="67" hidden="1"/>
    <col min="15888" max="15888" width="0.42578125" style="67" hidden="1"/>
    <col min="15889" max="15889" width="1.7109375" style="67" hidden="1"/>
    <col min="15890" max="15890" width="3" style="67" hidden="1"/>
    <col min="15891" max="15891" width="1.7109375" style="67" hidden="1"/>
    <col min="15892" max="15892" width="0.42578125" style="67" hidden="1"/>
    <col min="15893" max="15893" width="4" style="67" hidden="1"/>
    <col min="15894" max="15894" width="0.42578125" style="67" hidden="1"/>
    <col min="15895" max="15895" width="4" style="67" hidden="1"/>
    <col min="15896" max="15896" width="0.42578125" style="67" hidden="1"/>
    <col min="15897" max="15897" width="1.28515625" style="67" hidden="1"/>
    <col min="15898" max="15898" width="3.140625" style="67" hidden="1"/>
    <col min="15899" max="15899" width="0.42578125" style="67" hidden="1"/>
    <col min="15900" max="15900" width="0.85546875" style="67" hidden="1"/>
    <col min="15901" max="15901" width="0.42578125" style="67" hidden="1"/>
    <col min="15902" max="15902" width="2.85546875" style="67" hidden="1"/>
    <col min="15903" max="15903" width="0.42578125" style="67" hidden="1"/>
    <col min="15904" max="15904" width="0.85546875" style="67" hidden="1"/>
    <col min="15905" max="15905" width="3.85546875" style="67" hidden="1"/>
    <col min="15906" max="15906" width="1.140625" style="67" hidden="1"/>
    <col min="15907" max="15908" width="9.140625" style="67" hidden="1"/>
    <col min="15909" max="15909" width="7.140625" style="67" hidden="1"/>
    <col min="15910" max="15910" width="6.7109375" style="67" hidden="1"/>
    <col min="15911" max="15911" width="12.140625" style="67" hidden="1"/>
    <col min="15912" max="15913" width="9.140625" style="67" hidden="1"/>
    <col min="15914" max="15914" width="7.28515625" style="67" hidden="1"/>
    <col min="15915" max="15915" width="9.140625" style="67" hidden="1"/>
    <col min="15916" max="15916" width="7.28515625" style="67" hidden="1"/>
    <col min="15917" max="15917" width="7" style="67" hidden="1"/>
    <col min="15918" max="15918" width="7.42578125" style="67" hidden="1"/>
    <col min="15919" max="15919" width="12.28515625" style="67" hidden="1"/>
    <col min="15920" max="15920" width="4.7109375" style="67" hidden="1"/>
    <col min="15921" max="15921" width="14" style="67" hidden="1"/>
    <col min="15922" max="16128" width="9.140625" style="67" hidden="1"/>
    <col min="16129" max="16129" width="5" style="67" hidden="1"/>
    <col min="16130" max="16130" width="11.7109375" style="67" hidden="1"/>
    <col min="16131" max="16131" width="4" style="67" hidden="1"/>
    <col min="16132" max="16132" width="0.42578125" style="67" hidden="1"/>
    <col min="16133" max="16133" width="4.140625" style="67" hidden="1"/>
    <col min="16134" max="16134" width="0.42578125" style="67" hidden="1"/>
    <col min="16135" max="16135" width="4" style="67" hidden="1"/>
    <col min="16136" max="16136" width="0.42578125" style="67" hidden="1"/>
    <col min="16137" max="16137" width="4" style="67" hidden="1"/>
    <col min="16138" max="16138" width="0.42578125" style="67" hidden="1"/>
    <col min="16139" max="16139" width="4" style="67" hidden="1"/>
    <col min="16140" max="16140" width="1.7109375" style="67" hidden="1"/>
    <col min="16141" max="16141" width="4" style="67" hidden="1"/>
    <col min="16142" max="16142" width="0.42578125" style="67" hidden="1"/>
    <col min="16143" max="16143" width="4.140625" style="67" hidden="1"/>
    <col min="16144" max="16144" width="0.42578125" style="67" hidden="1"/>
    <col min="16145" max="16145" width="1.7109375" style="67" hidden="1"/>
    <col min="16146" max="16146" width="3" style="67" hidden="1"/>
    <col min="16147" max="16147" width="1.7109375" style="67" hidden="1"/>
    <col min="16148" max="16148" width="0.42578125" style="67" hidden="1"/>
    <col min="16149" max="16149" width="4" style="67" hidden="1"/>
    <col min="16150" max="16150" width="0.42578125" style="67" hidden="1"/>
    <col min="16151" max="16151" width="4" style="67" hidden="1"/>
    <col min="16152" max="16152" width="0.42578125" style="67" hidden="1"/>
    <col min="16153" max="16153" width="1.28515625" style="67" hidden="1"/>
    <col min="16154" max="16154" width="3.140625" style="67" hidden="1"/>
    <col min="16155" max="16155" width="0.42578125" style="67" hidden="1"/>
    <col min="16156" max="16156" width="0.85546875" style="67" hidden="1"/>
    <col min="16157" max="16157" width="0.42578125" style="67" hidden="1"/>
    <col min="16158" max="16158" width="2.85546875" style="67" hidden="1"/>
    <col min="16159" max="16159" width="0.42578125" style="67" hidden="1"/>
    <col min="16160" max="16160" width="0.85546875" style="67" hidden="1"/>
    <col min="16161" max="16161" width="3.85546875" style="67" hidden="1"/>
    <col min="16162" max="16162" width="1.140625" style="67" hidden="1"/>
    <col min="16163" max="16164" width="9.140625" style="67" hidden="1"/>
    <col min="16165" max="16165" width="7.140625" style="67" hidden="1"/>
    <col min="16166" max="16166" width="6.7109375" style="67" hidden="1"/>
    <col min="16167" max="16167" width="12.140625" style="67" hidden="1"/>
    <col min="16168" max="16169" width="9.140625" style="67" hidden="1"/>
    <col min="16170" max="16170" width="7.28515625" style="67" hidden="1"/>
    <col min="16171" max="16171" width="9.140625" style="67" hidden="1"/>
    <col min="16172" max="16172" width="7.28515625" style="67" hidden="1"/>
    <col min="16173" max="16173" width="7" style="67" hidden="1"/>
    <col min="16174" max="16174" width="7.42578125" style="67" hidden="1"/>
    <col min="16175" max="16175" width="12.28515625" style="67" hidden="1"/>
    <col min="16176" max="16176" width="4.7109375" style="67" hidden="1"/>
    <col min="16177" max="16177" width="14" style="67" hidden="1"/>
    <col min="16178" max="16384" width="9.140625" style="67" hidden="1"/>
  </cols>
  <sheetData>
    <row r="1" spans="1:57" s="217" customFormat="1" ht="22.5" customHeight="1" thickBot="1">
      <c r="A1" s="328" t="e">
        <f>AX1*0</f>
        <v>#VALUE!</v>
      </c>
      <c r="AW1" s="218"/>
      <c r="AX1" s="217" t="str">
        <f>'Insurance Form 40'!X1</f>
        <v/>
      </c>
      <c r="AZ1" s="110"/>
      <c r="BA1" s="110"/>
      <c r="BB1" s="110"/>
      <c r="BC1" s="110"/>
      <c r="BD1" s="110"/>
      <c r="BE1" s="110"/>
    </row>
    <row r="2" spans="1:57" ht="20.25">
      <c r="B2" s="766" t="s">
        <v>256</v>
      </c>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8"/>
      <c r="AJ2" s="67">
        <f>'[3]Annexure I'!E9</f>
        <v>14530</v>
      </c>
      <c r="AM2" s="769" t="s">
        <v>257</v>
      </c>
      <c r="AN2" s="770"/>
      <c r="AO2" s="770"/>
      <c r="AP2" s="770"/>
      <c r="AQ2" s="770"/>
      <c r="AR2" s="770"/>
      <c r="AS2" s="770"/>
      <c r="AT2" s="770"/>
      <c r="AU2" s="771"/>
      <c r="AY2" s="67">
        <f>'[3]Annexure I'!AN9</f>
        <v>0</v>
      </c>
    </row>
    <row r="3" spans="1:57" ht="15" customHeight="1">
      <c r="B3" s="219"/>
      <c r="K3" s="220" t="s">
        <v>258</v>
      </c>
      <c r="L3" s="221"/>
      <c r="M3" s="221"/>
      <c r="N3" s="221"/>
      <c r="O3" s="222"/>
      <c r="AG3" s="223"/>
      <c r="AJ3" s="67">
        <f>'[3]Annexure I'!E30</f>
        <v>691</v>
      </c>
      <c r="AM3" s="711" t="s">
        <v>259</v>
      </c>
      <c r="AN3" s="712"/>
      <c r="AO3" s="712"/>
      <c r="AP3" s="712"/>
      <c r="AQ3" s="712"/>
      <c r="AR3" s="712"/>
      <c r="AS3" s="712"/>
      <c r="AT3" s="712"/>
      <c r="AU3" s="223"/>
      <c r="AY3" s="67">
        <f>'[3]Annexure I'!AN30</f>
        <v>0</v>
      </c>
    </row>
    <row r="4" spans="1:57" ht="12" customHeight="1">
      <c r="B4" s="219"/>
      <c r="I4" s="224"/>
      <c r="J4" s="224"/>
      <c r="K4" s="224"/>
      <c r="L4" s="224"/>
      <c r="M4" s="224"/>
      <c r="N4" s="224"/>
      <c r="O4" s="224"/>
      <c r="P4" s="224"/>
      <c r="Q4" s="224"/>
      <c r="R4" s="224"/>
      <c r="S4" s="224"/>
      <c r="AG4" s="223"/>
      <c r="AM4" s="711" t="s">
        <v>260</v>
      </c>
      <c r="AN4" s="712"/>
      <c r="AO4" s="712"/>
      <c r="AP4" s="712"/>
      <c r="AQ4" s="712"/>
      <c r="AR4" s="712"/>
      <c r="AS4" s="712"/>
      <c r="AT4" s="712"/>
      <c r="AU4" s="223"/>
    </row>
    <row r="5" spans="1:57" s="229" customFormat="1" ht="20.25" customHeight="1">
      <c r="A5" s="225"/>
      <c r="B5" s="226" t="s">
        <v>261</v>
      </c>
      <c r="C5" s="227" t="str">
        <f>AZ45</f>
        <v>0</v>
      </c>
      <c r="D5" s="228"/>
      <c r="E5" s="227" t="str">
        <f>BA45</f>
        <v>0</v>
      </c>
      <c r="F5" s="228"/>
      <c r="G5" s="227" t="str">
        <f>BB45</f>
        <v>0</v>
      </c>
      <c r="H5" s="228"/>
      <c r="I5" s="227" t="str">
        <f>BC45</f>
        <v>0</v>
      </c>
      <c r="O5" s="230"/>
      <c r="P5" s="231"/>
      <c r="Q5" s="231"/>
      <c r="R5" s="231"/>
      <c r="S5" s="231"/>
      <c r="T5" s="231"/>
      <c r="U5" s="231"/>
      <c r="V5" s="231"/>
      <c r="W5" s="772" t="s">
        <v>262</v>
      </c>
      <c r="X5" s="772"/>
      <c r="Y5" s="772"/>
      <c r="Z5" s="772"/>
      <c r="AA5" s="772"/>
      <c r="AB5" s="772"/>
      <c r="AC5" s="772"/>
      <c r="AD5" s="772"/>
      <c r="AE5" s="772"/>
      <c r="AF5" s="772"/>
      <c r="AG5" s="773"/>
      <c r="AM5" s="226"/>
      <c r="AU5" s="223"/>
      <c r="AV5" s="217"/>
      <c r="AW5" s="218"/>
      <c r="AX5" s="67"/>
      <c r="AY5" s="67"/>
      <c r="AZ5" s="113"/>
      <c r="BA5" s="113"/>
      <c r="BB5" s="113"/>
      <c r="BC5" s="113"/>
      <c r="BD5" s="113"/>
      <c r="BE5" s="113"/>
    </row>
    <row r="6" spans="1:57" s="229" customFormat="1" ht="19.5" customHeight="1">
      <c r="A6" s="225"/>
      <c r="B6" s="232" t="s">
        <v>263</v>
      </c>
      <c r="C6" s="757" t="str">
        <f>Data!D21</f>
        <v>STO, Rajahmundry</v>
      </c>
      <c r="D6" s="757"/>
      <c r="E6" s="757"/>
      <c r="F6" s="757"/>
      <c r="G6" s="757"/>
      <c r="H6" s="757"/>
      <c r="I6" s="757"/>
      <c r="J6" s="757"/>
      <c r="K6" s="757"/>
      <c r="L6" s="757"/>
      <c r="O6" s="233" t="s">
        <v>264</v>
      </c>
      <c r="S6" s="765"/>
      <c r="T6" s="765"/>
      <c r="U6" s="765"/>
      <c r="V6" s="765"/>
      <c r="W6" s="765"/>
      <c r="X6" s="765"/>
      <c r="Y6" s="765"/>
      <c r="Z6" s="765"/>
      <c r="AA6" s="765"/>
      <c r="AB6" s="765"/>
      <c r="AC6" s="765"/>
      <c r="AD6" s="765"/>
      <c r="AG6" s="234"/>
      <c r="AM6" s="235" t="s">
        <v>265</v>
      </c>
      <c r="AN6" s="236"/>
      <c r="AO6" s="237">
        <f>BA43</f>
        <v>0</v>
      </c>
      <c r="AP6" s="67"/>
      <c r="AQ6" s="67"/>
      <c r="AR6" s="238" t="str">
        <f>"Treasury / PAO Code  : "&amp;LEFT(C8,4)</f>
        <v>Treasury / PAO Code  : 0</v>
      </c>
      <c r="AS6" s="67"/>
      <c r="AT6" s="67"/>
      <c r="AU6" s="223"/>
      <c r="AV6" s="217"/>
      <c r="AW6" s="218"/>
      <c r="AX6" s="67"/>
      <c r="AY6" s="67"/>
      <c r="AZ6" s="113"/>
      <c r="BA6" s="113"/>
      <c r="BB6" s="113"/>
      <c r="BC6" s="113"/>
      <c r="BD6" s="113"/>
      <c r="BE6" s="113"/>
    </row>
    <row r="7" spans="1:57" s="229" customFormat="1" ht="6.75" customHeight="1">
      <c r="A7" s="225"/>
      <c r="B7" s="226"/>
      <c r="O7" s="233"/>
      <c r="W7" s="239"/>
      <c r="X7" s="239"/>
      <c r="Y7" s="239"/>
      <c r="Z7" s="239"/>
      <c r="AA7" s="239"/>
      <c r="AB7" s="239"/>
      <c r="AC7" s="239"/>
      <c r="AD7" s="239"/>
      <c r="AG7" s="234"/>
      <c r="AM7" s="226"/>
      <c r="AQ7" s="67"/>
      <c r="AS7" s="238"/>
      <c r="AT7" s="240"/>
      <c r="AU7" s="223"/>
      <c r="AV7" s="217"/>
      <c r="AW7" s="218"/>
      <c r="AX7" s="67"/>
      <c r="AY7" s="67"/>
      <c r="AZ7" s="113"/>
      <c r="BA7" s="113"/>
      <c r="BB7" s="113"/>
      <c r="BC7" s="113"/>
      <c r="BD7" s="113"/>
      <c r="BE7" s="113"/>
    </row>
    <row r="8" spans="1:57" s="229" customFormat="1" ht="24" customHeight="1">
      <c r="A8" s="225"/>
      <c r="B8" s="226" t="s">
        <v>266</v>
      </c>
      <c r="C8" s="750">
        <f>BA43</f>
        <v>0</v>
      </c>
      <c r="D8" s="749"/>
      <c r="E8" s="749"/>
      <c r="F8" s="749"/>
      <c r="G8" s="749"/>
      <c r="H8" s="749"/>
      <c r="I8" s="748"/>
      <c r="O8" s="233" t="s">
        <v>204</v>
      </c>
      <c r="T8" s="241"/>
      <c r="U8" s="747"/>
      <c r="V8" s="749"/>
      <c r="W8" s="749"/>
      <c r="X8" s="749"/>
      <c r="Y8" s="749"/>
      <c r="Z8" s="749"/>
      <c r="AA8" s="749"/>
      <c r="AB8" s="749"/>
      <c r="AC8" s="749"/>
      <c r="AD8" s="748"/>
      <c r="AG8" s="234"/>
      <c r="AM8" s="242" t="s">
        <v>267</v>
      </c>
      <c r="AN8" s="238"/>
      <c r="AO8" s="243" t="str">
        <f>E10&amp;", "&amp;S10</f>
        <v>Conservator of Forests, Rajahmundry Circle, Rajamahendravaram</v>
      </c>
      <c r="AP8" s="238"/>
      <c r="AQ8" s="238"/>
      <c r="AR8" s="759" t="s">
        <v>268</v>
      </c>
      <c r="AS8" s="759"/>
      <c r="AT8" s="760" t="str">
        <f>C6</f>
        <v>STO, Rajahmundry</v>
      </c>
      <c r="AU8" s="761"/>
      <c r="AV8" s="217"/>
      <c r="AW8" s="218"/>
      <c r="AX8" s="67"/>
      <c r="AY8" s="67"/>
      <c r="AZ8" s="113"/>
      <c r="BA8" s="113"/>
      <c r="BB8" s="113"/>
      <c r="BC8" s="113"/>
      <c r="BD8" s="113"/>
      <c r="BE8" s="113"/>
    </row>
    <row r="9" spans="1:57" s="229" customFormat="1" ht="3.75" customHeight="1">
      <c r="A9" s="225"/>
      <c r="B9" s="226"/>
      <c r="O9" s="244"/>
      <c r="P9" s="239"/>
      <c r="Q9" s="239"/>
      <c r="R9" s="239"/>
      <c r="S9" s="239"/>
      <c r="T9" s="239"/>
      <c r="U9" s="239"/>
      <c r="V9" s="239"/>
      <c r="W9" s="239"/>
      <c r="X9" s="239"/>
      <c r="Y9" s="239"/>
      <c r="Z9" s="239"/>
      <c r="AA9" s="239"/>
      <c r="AB9" s="239"/>
      <c r="AC9" s="239"/>
      <c r="AD9" s="245"/>
      <c r="AE9" s="239"/>
      <c r="AF9" s="239"/>
      <c r="AG9" s="246"/>
      <c r="AM9" s="247"/>
      <c r="AN9" s="238"/>
      <c r="AO9" s="248"/>
      <c r="AP9" s="238"/>
      <c r="AQ9" s="238"/>
      <c r="AR9" s="238"/>
      <c r="AS9" s="238"/>
      <c r="AT9" s="238"/>
      <c r="AU9" s="223"/>
      <c r="AV9" s="217"/>
      <c r="AW9" s="218"/>
      <c r="AX9" s="67"/>
      <c r="AY9" s="67"/>
      <c r="AZ9" s="113"/>
      <c r="BA9" s="113"/>
      <c r="BB9" s="113"/>
      <c r="BC9" s="113"/>
      <c r="BD9" s="113"/>
      <c r="BE9" s="113"/>
    </row>
    <row r="10" spans="1:57" s="229" customFormat="1" ht="23.25" customHeight="1">
      <c r="A10" s="225"/>
      <c r="B10" s="232" t="s">
        <v>269</v>
      </c>
      <c r="E10" s="249" t="str">
        <f>Data!D28</f>
        <v>Conservator of Forests</v>
      </c>
      <c r="F10" s="250"/>
      <c r="G10" s="250"/>
      <c r="H10" s="250"/>
      <c r="I10" s="250"/>
      <c r="M10" s="762" t="s">
        <v>270</v>
      </c>
      <c r="N10" s="762"/>
      <c r="O10" s="762"/>
      <c r="P10" s="762"/>
      <c r="Q10" s="762"/>
      <c r="R10" s="762"/>
      <c r="S10" s="763" t="str">
        <f>Data!D29&amp;", "&amp;Data!D30</f>
        <v>Rajahmundry Circle, Rajamahendravaram</v>
      </c>
      <c r="T10" s="763"/>
      <c r="U10" s="763"/>
      <c r="V10" s="763"/>
      <c r="W10" s="763"/>
      <c r="X10" s="763"/>
      <c r="Y10" s="763"/>
      <c r="Z10" s="763"/>
      <c r="AA10" s="763"/>
      <c r="AB10" s="763"/>
      <c r="AC10" s="763"/>
      <c r="AD10" s="763"/>
      <c r="AE10" s="763"/>
      <c r="AF10" s="763"/>
      <c r="AG10" s="764"/>
      <c r="AM10" s="219" t="s">
        <v>271</v>
      </c>
      <c r="AN10" s="67"/>
      <c r="AO10" s="67"/>
      <c r="AP10" s="67"/>
      <c r="AQ10" s="67"/>
      <c r="AR10" s="67"/>
      <c r="AS10" s="67"/>
      <c r="AT10" s="67"/>
      <c r="AU10" s="223"/>
      <c r="AV10" s="217"/>
      <c r="AW10" s="218"/>
      <c r="AX10" s="67"/>
      <c r="AY10" s="67"/>
      <c r="AZ10" s="113"/>
      <c r="BA10" s="113"/>
      <c r="BB10" s="113"/>
      <c r="BC10" s="113"/>
      <c r="BD10" s="113"/>
      <c r="BE10" s="113"/>
    </row>
    <row r="11" spans="1:57" s="229" customFormat="1" ht="6.75" customHeight="1">
      <c r="A11" s="225"/>
      <c r="B11" s="226"/>
      <c r="AG11" s="234"/>
      <c r="AM11" s="226"/>
      <c r="AN11" s="67"/>
      <c r="AO11" s="67"/>
      <c r="AP11" s="67"/>
      <c r="AQ11" s="67"/>
      <c r="AR11" s="67"/>
      <c r="AS11" s="67"/>
      <c r="AT11" s="67"/>
      <c r="AU11" s="223"/>
      <c r="AV11" s="217"/>
      <c r="AW11" s="218"/>
      <c r="AX11" s="67"/>
      <c r="AY11" s="67"/>
      <c r="AZ11" s="113"/>
      <c r="BA11" s="113"/>
      <c r="BB11" s="113"/>
      <c r="BC11" s="113"/>
      <c r="BD11" s="113"/>
      <c r="BE11" s="113"/>
    </row>
    <row r="12" spans="1:57" s="229" customFormat="1" ht="24" customHeight="1">
      <c r="A12" s="225"/>
      <c r="B12" s="226" t="s">
        <v>272</v>
      </c>
      <c r="E12" s="754">
        <f>Data!D23</f>
        <v>0</v>
      </c>
      <c r="F12" s="755"/>
      <c r="G12" s="755"/>
      <c r="H12" s="755"/>
      <c r="I12" s="756"/>
      <c r="K12" s="251" t="s">
        <v>273</v>
      </c>
      <c r="O12" s="757" t="str">
        <f>Data!E23</f>
        <v>Rajahmundry</v>
      </c>
      <c r="P12" s="757"/>
      <c r="Q12" s="757"/>
      <c r="R12" s="757"/>
      <c r="S12" s="757"/>
      <c r="T12" s="757"/>
      <c r="U12" s="757"/>
      <c r="V12" s="757"/>
      <c r="W12" s="757"/>
      <c r="X12" s="757"/>
      <c r="Y12" s="757"/>
      <c r="Z12" s="757"/>
      <c r="AA12" s="757"/>
      <c r="AB12" s="757"/>
      <c r="AC12" s="757"/>
      <c r="AD12" s="757"/>
      <c r="AE12" s="757"/>
      <c r="AF12" s="757"/>
      <c r="AG12" s="758"/>
      <c r="AM12" s="219" t="s">
        <v>274</v>
      </c>
      <c r="AQ12" s="67"/>
      <c r="AR12" s="67"/>
      <c r="AS12" s="67"/>
      <c r="AT12" s="67"/>
      <c r="AU12" s="223"/>
      <c r="AV12" s="217"/>
      <c r="AW12" s="218"/>
      <c r="AX12" s="67"/>
      <c r="AY12" s="67"/>
      <c r="BD12" s="113"/>
      <c r="BE12" s="113"/>
    </row>
    <row r="13" spans="1:57" s="229" customFormat="1" ht="7.5" customHeight="1">
      <c r="A13" s="225"/>
      <c r="B13" s="226"/>
      <c r="AG13" s="234"/>
      <c r="AM13" s="226"/>
      <c r="AQ13" s="67"/>
      <c r="AR13" s="67"/>
      <c r="AS13" s="67"/>
      <c r="AT13" s="67"/>
      <c r="AU13" s="223"/>
      <c r="AV13" s="217"/>
      <c r="AW13" s="218"/>
      <c r="AX13" s="67"/>
      <c r="AY13" s="67"/>
      <c r="BD13" s="113"/>
      <c r="BE13" s="113"/>
    </row>
    <row r="14" spans="1:57" s="229" customFormat="1" ht="20.25" customHeight="1">
      <c r="A14" s="225"/>
      <c r="B14" s="226" t="s">
        <v>275</v>
      </c>
      <c r="E14" s="227">
        <v>8</v>
      </c>
      <c r="F14" s="228"/>
      <c r="G14" s="227">
        <v>0</v>
      </c>
      <c r="H14" s="228"/>
      <c r="I14" s="227">
        <v>1</v>
      </c>
      <c r="J14" s="228"/>
      <c r="K14" s="227">
        <v>1</v>
      </c>
      <c r="L14" s="228"/>
      <c r="M14" s="227">
        <v>0</v>
      </c>
      <c r="N14" s="228"/>
      <c r="O14" s="227">
        <v>0</v>
      </c>
      <c r="P14" s="228"/>
      <c r="Q14" s="228"/>
      <c r="R14" s="747">
        <v>1</v>
      </c>
      <c r="S14" s="748"/>
      <c r="T14" s="228"/>
      <c r="U14" s="227">
        <v>0</v>
      </c>
      <c r="V14" s="228"/>
      <c r="W14" s="227">
        <v>7</v>
      </c>
      <c r="X14" s="228"/>
      <c r="Y14" s="228"/>
      <c r="Z14" s="747">
        <v>0</v>
      </c>
      <c r="AA14" s="749"/>
      <c r="AB14" s="748"/>
      <c r="AC14" s="252"/>
      <c r="AD14" s="747">
        <v>0</v>
      </c>
      <c r="AE14" s="749"/>
      <c r="AF14" s="748"/>
      <c r="AG14" s="253"/>
      <c r="AM14" s="219" t="s">
        <v>276</v>
      </c>
      <c r="AN14" s="254" t="s">
        <v>277</v>
      </c>
      <c r="AO14" s="254"/>
      <c r="AP14" s="255"/>
      <c r="AQ14" s="67"/>
      <c r="AR14" s="67"/>
      <c r="AS14" s="67"/>
      <c r="AT14" s="67"/>
      <c r="AU14" s="223"/>
      <c r="AV14" s="217"/>
      <c r="AW14" s="218"/>
      <c r="AX14" s="67"/>
      <c r="AY14" s="67"/>
      <c r="BD14" s="113"/>
      <c r="BE14" s="113"/>
    </row>
    <row r="15" spans="1:57" s="229" customFormat="1" ht="3.75" customHeight="1">
      <c r="A15" s="225"/>
      <c r="B15" s="226"/>
      <c r="AG15" s="234"/>
      <c r="AM15" s="226"/>
      <c r="AU15" s="234"/>
      <c r="AV15" s="217"/>
      <c r="AW15" s="218"/>
      <c r="AX15" s="67"/>
      <c r="AY15" s="67"/>
      <c r="BD15" s="113"/>
      <c r="BE15" s="113"/>
    </row>
    <row r="16" spans="1:57" s="229" customFormat="1" ht="12" customHeight="1">
      <c r="A16" s="225"/>
      <c r="B16" s="226"/>
      <c r="E16" s="751" t="s">
        <v>278</v>
      </c>
      <c r="F16" s="751"/>
      <c r="G16" s="751"/>
      <c r="H16" s="751"/>
      <c r="I16" s="751"/>
      <c r="J16" s="751"/>
      <c r="K16" s="751"/>
      <c r="M16" s="751" t="s">
        <v>279</v>
      </c>
      <c r="N16" s="751"/>
      <c r="O16" s="751"/>
      <c r="R16" s="713" t="s">
        <v>280</v>
      </c>
      <c r="S16" s="713"/>
      <c r="T16" s="713"/>
      <c r="U16" s="713"/>
      <c r="V16" s="713"/>
      <c r="W16" s="713"/>
      <c r="Z16" s="713" t="s">
        <v>281</v>
      </c>
      <c r="AA16" s="713"/>
      <c r="AB16" s="713"/>
      <c r="AC16" s="713"/>
      <c r="AD16" s="713"/>
      <c r="AE16" s="713"/>
      <c r="AF16" s="228"/>
      <c r="AG16" s="253"/>
      <c r="AM16" s="752"/>
      <c r="AN16" s="753"/>
      <c r="AO16" s="753"/>
      <c r="AP16" s="753"/>
      <c r="AU16" s="234"/>
      <c r="AV16" s="217"/>
      <c r="AW16" s="218"/>
      <c r="AX16" s="67"/>
      <c r="AY16" s="67"/>
      <c r="BD16" s="113"/>
      <c r="BE16" s="113"/>
    </row>
    <row r="17" spans="1:57" s="229" customFormat="1" ht="5.25" customHeight="1">
      <c r="A17" s="225"/>
      <c r="B17" s="226"/>
      <c r="AG17" s="234"/>
      <c r="AM17" s="226"/>
      <c r="AU17" s="234"/>
      <c r="AV17" s="217"/>
      <c r="AW17" s="218"/>
      <c r="AX17" s="67"/>
      <c r="AY17" s="67"/>
      <c r="BD17" s="113"/>
      <c r="BE17" s="113"/>
    </row>
    <row r="18" spans="1:57" s="229" customFormat="1" ht="21.75" customHeight="1">
      <c r="A18" s="225"/>
      <c r="B18" s="226"/>
      <c r="G18" s="227">
        <v>0</v>
      </c>
      <c r="H18" s="228"/>
      <c r="I18" s="227">
        <v>1</v>
      </c>
      <c r="J18" s="228"/>
      <c r="K18" s="228"/>
      <c r="L18" s="228"/>
      <c r="M18" s="227">
        <v>0</v>
      </c>
      <c r="N18" s="228"/>
      <c r="O18" s="227">
        <v>0</v>
      </c>
      <c r="P18" s="228"/>
      <c r="Q18" s="747">
        <v>0</v>
      </c>
      <c r="R18" s="748"/>
      <c r="S18" s="228"/>
      <c r="T18" s="228"/>
      <c r="U18" s="228"/>
      <c r="V18" s="228"/>
      <c r="W18" s="227">
        <v>0</v>
      </c>
      <c r="X18" s="228"/>
      <c r="Y18" s="747">
        <v>0</v>
      </c>
      <c r="Z18" s="748"/>
      <c r="AA18" s="228"/>
      <c r="AB18" s="747">
        <v>1</v>
      </c>
      <c r="AC18" s="749"/>
      <c r="AD18" s="748"/>
      <c r="AG18" s="234"/>
      <c r="AM18" s="219"/>
      <c r="AN18" s="67"/>
      <c r="AO18" s="712" t="s">
        <v>282</v>
      </c>
      <c r="AP18" s="712"/>
      <c r="AQ18" s="256"/>
      <c r="AR18" s="224" t="s">
        <v>283</v>
      </c>
      <c r="AS18" s="257"/>
      <c r="AT18" s="258" t="s">
        <v>284</v>
      </c>
      <c r="AU18" s="259">
        <f>Y25</f>
        <v>60000</v>
      </c>
      <c r="AV18" s="217"/>
      <c r="AW18" s="218"/>
      <c r="AX18" s="67"/>
      <c r="AY18" s="67"/>
      <c r="BD18" s="113"/>
      <c r="BE18" s="113"/>
    </row>
    <row r="19" spans="1:57" s="229" customFormat="1" ht="3.75" customHeight="1">
      <c r="A19" s="225"/>
      <c r="B19" s="226"/>
      <c r="AG19" s="234"/>
      <c r="AM19" s="219"/>
      <c r="AN19" s="67"/>
      <c r="AO19" s="67"/>
      <c r="AP19" s="67"/>
      <c r="AQ19" s="67"/>
      <c r="AR19" s="67"/>
      <c r="AS19" s="67"/>
      <c r="AT19" s="67"/>
      <c r="AU19" s="223"/>
      <c r="AV19" s="217"/>
      <c r="AW19" s="218"/>
      <c r="AX19" s="67"/>
      <c r="AY19" s="67"/>
      <c r="BD19" s="113"/>
      <c r="BE19" s="113"/>
    </row>
    <row r="20" spans="1:57" s="229" customFormat="1" ht="12" customHeight="1">
      <c r="A20" s="225"/>
      <c r="B20" s="226"/>
      <c r="G20" s="713" t="s">
        <v>285</v>
      </c>
      <c r="H20" s="713"/>
      <c r="I20" s="713"/>
      <c r="M20" s="713" t="s">
        <v>286</v>
      </c>
      <c r="N20" s="713"/>
      <c r="O20" s="713"/>
      <c r="P20" s="713"/>
      <c r="Q20" s="713"/>
      <c r="R20" s="713"/>
      <c r="W20" s="713" t="s">
        <v>287</v>
      </c>
      <c r="X20" s="713"/>
      <c r="Y20" s="713"/>
      <c r="Z20" s="713"/>
      <c r="AA20" s="713"/>
      <c r="AB20" s="713"/>
      <c r="AC20" s="713"/>
      <c r="AD20" s="713"/>
      <c r="AG20" s="234"/>
      <c r="AM20" s="719" t="str">
        <f>B27</f>
        <v>(Net Rupees Sixty thousand only)</v>
      </c>
      <c r="AN20" s="720"/>
      <c r="AO20" s="720"/>
      <c r="AP20" s="720"/>
      <c r="AQ20" s="720"/>
      <c r="AR20" s="720"/>
      <c r="AS20" s="720"/>
      <c r="AT20" s="720"/>
      <c r="AU20" s="721"/>
      <c r="AV20" s="217"/>
      <c r="AW20" s="218"/>
      <c r="AX20" s="67"/>
      <c r="AY20" s="67"/>
      <c r="BD20" s="113"/>
      <c r="BE20" s="113"/>
    </row>
    <row r="21" spans="1:57" s="229" customFormat="1" ht="5.25" customHeight="1">
      <c r="A21" s="225"/>
      <c r="B21" s="226"/>
      <c r="AG21" s="234"/>
      <c r="AM21" s="719"/>
      <c r="AN21" s="720"/>
      <c r="AO21" s="720"/>
      <c r="AP21" s="720"/>
      <c r="AQ21" s="720"/>
      <c r="AR21" s="720"/>
      <c r="AS21" s="720"/>
      <c r="AT21" s="720"/>
      <c r="AU21" s="721"/>
      <c r="AV21" s="217"/>
      <c r="AW21" s="218"/>
      <c r="AX21" s="67"/>
      <c r="AY21" s="67"/>
      <c r="BD21" s="113"/>
      <c r="BE21" s="113"/>
    </row>
    <row r="22" spans="1:57" s="229" customFormat="1" ht="12" customHeight="1">
      <c r="A22" s="225"/>
      <c r="B22" s="226" t="s">
        <v>288</v>
      </c>
      <c r="C22" s="741" t="s">
        <v>223</v>
      </c>
      <c r="E22" s="260" t="s">
        <v>289</v>
      </c>
      <c r="K22" s="741" t="s">
        <v>225</v>
      </c>
      <c r="M22" s="229" t="s">
        <v>290</v>
      </c>
      <c r="W22" s="741" t="str">
        <f>'Insurance Form 40'!P30</f>
        <v>2</v>
      </c>
      <c r="Y22" s="715" t="str">
        <f>'Insurance Form 40'!Q30</f>
        <v>4</v>
      </c>
      <c r="Z22" s="743"/>
      <c r="AB22" s="715" t="str">
        <f>'Insurance Form 40'!R30</f>
        <v>0</v>
      </c>
      <c r="AC22" s="745"/>
      <c r="AD22" s="743"/>
      <c r="AF22" s="715" t="str">
        <f>'Insurance Form 40'!S30</f>
        <v>6</v>
      </c>
      <c r="AG22" s="716"/>
      <c r="AM22" s="722"/>
      <c r="AN22" s="723"/>
      <c r="AO22" s="723"/>
      <c r="AP22" s="723"/>
      <c r="AQ22" s="723"/>
      <c r="AR22" s="723"/>
      <c r="AS22" s="723"/>
      <c r="AT22" s="723"/>
      <c r="AU22" s="724"/>
      <c r="AV22" s="217"/>
      <c r="AW22" s="218"/>
      <c r="AX22" s="67"/>
      <c r="AY22" s="67"/>
      <c r="BD22" s="113"/>
      <c r="BE22" s="113"/>
    </row>
    <row r="23" spans="1:57" s="229" customFormat="1" ht="14.25" customHeight="1">
      <c r="A23" s="225"/>
      <c r="B23" s="226" t="s">
        <v>291</v>
      </c>
      <c r="C23" s="742"/>
      <c r="E23" s="260" t="s">
        <v>292</v>
      </c>
      <c r="K23" s="742"/>
      <c r="M23" s="229" t="s">
        <v>293</v>
      </c>
      <c r="W23" s="742"/>
      <c r="Y23" s="717"/>
      <c r="Z23" s="744"/>
      <c r="AB23" s="717"/>
      <c r="AC23" s="746"/>
      <c r="AD23" s="744"/>
      <c r="AF23" s="717"/>
      <c r="AG23" s="718"/>
      <c r="AM23" s="261" t="s">
        <v>294</v>
      </c>
      <c r="AN23" s="255"/>
      <c r="AO23" s="734"/>
      <c r="AP23" s="734"/>
      <c r="AQ23" s="734"/>
      <c r="AR23" s="734"/>
      <c r="AS23" s="734"/>
      <c r="AT23" s="262" t="s">
        <v>295</v>
      </c>
      <c r="AU23" s="223"/>
      <c r="AV23" s="217"/>
      <c r="AW23" s="218"/>
      <c r="AX23" s="67"/>
      <c r="AY23" s="67"/>
      <c r="BD23" s="113"/>
      <c r="BE23" s="113"/>
    </row>
    <row r="24" spans="1:57" s="229" customFormat="1" ht="15" customHeight="1">
      <c r="A24" s="225"/>
      <c r="B24" s="226"/>
      <c r="AG24" s="234"/>
      <c r="AM24" s="735" t="str">
        <f>S10</f>
        <v>Rajahmundry Circle, Rajamahendravaram</v>
      </c>
      <c r="AN24" s="736"/>
      <c r="AO24" s="737"/>
      <c r="AP24" s="737"/>
      <c r="AQ24" s="737"/>
      <c r="AR24" s="67" t="s">
        <v>296</v>
      </c>
      <c r="AS24" s="67"/>
      <c r="AT24" s="67"/>
      <c r="AU24" s="223"/>
      <c r="AV24" s="217"/>
      <c r="AW24" s="218"/>
      <c r="AX24" s="67"/>
      <c r="AY24" s="67"/>
      <c r="BD24" s="113"/>
      <c r="BE24" s="113"/>
    </row>
    <row r="25" spans="1:57" s="229" customFormat="1" ht="15" customHeight="1">
      <c r="A25" s="225"/>
      <c r="B25" s="263" t="s">
        <v>297</v>
      </c>
      <c r="C25" s="738">
        <f>cal!V4</f>
        <v>60000</v>
      </c>
      <c r="D25" s="738"/>
      <c r="E25" s="738"/>
      <c r="F25" s="738"/>
      <c r="G25" s="738"/>
      <c r="I25" s="739" t="s">
        <v>298</v>
      </c>
      <c r="J25" s="739"/>
      <c r="K25" s="739"/>
      <c r="L25" s="739"/>
      <c r="M25" s="739"/>
      <c r="O25" s="738">
        <v>0</v>
      </c>
      <c r="P25" s="738"/>
      <c r="Q25" s="738"/>
      <c r="R25" s="738"/>
      <c r="S25" s="738"/>
      <c r="U25" s="739" t="s">
        <v>299</v>
      </c>
      <c r="V25" s="739"/>
      <c r="W25" s="739"/>
      <c r="Y25" s="738">
        <f>C25</f>
        <v>60000</v>
      </c>
      <c r="Z25" s="738"/>
      <c r="AA25" s="738"/>
      <c r="AB25" s="738"/>
      <c r="AC25" s="738"/>
      <c r="AD25" s="738"/>
      <c r="AE25" s="738"/>
      <c r="AF25" s="738"/>
      <c r="AG25" s="740"/>
      <c r="AM25" s="226" t="s">
        <v>300</v>
      </c>
      <c r="AN25" s="67"/>
      <c r="AO25" s="67"/>
      <c r="AP25" s="67"/>
      <c r="AQ25" s="67"/>
      <c r="AR25" s="67"/>
      <c r="AT25" s="67"/>
      <c r="AU25" s="223"/>
      <c r="AV25" s="217"/>
      <c r="AW25" s="218"/>
      <c r="AX25" s="67"/>
      <c r="AY25" s="67"/>
      <c r="BD25" s="113"/>
      <c r="BE25" s="113"/>
    </row>
    <row r="26" spans="1:57" s="229" customFormat="1" ht="12" customHeight="1">
      <c r="A26" s="225"/>
      <c r="B26" s="263"/>
      <c r="C26" s="264"/>
      <c r="D26" s="264"/>
      <c r="E26" s="264"/>
      <c r="F26" s="264"/>
      <c r="G26" s="264"/>
      <c r="I26" s="258"/>
      <c r="J26" s="258"/>
      <c r="K26" s="258"/>
      <c r="L26" s="258"/>
      <c r="M26" s="258"/>
      <c r="O26" s="264"/>
      <c r="P26" s="264"/>
      <c r="Q26" s="264"/>
      <c r="R26" s="264"/>
      <c r="S26" s="264"/>
      <c r="U26" s="258"/>
      <c r="V26" s="258"/>
      <c r="W26" s="258"/>
      <c r="Y26" s="264"/>
      <c r="Z26" s="264"/>
      <c r="AA26" s="264"/>
      <c r="AB26" s="264"/>
      <c r="AC26" s="264"/>
      <c r="AD26" s="264"/>
      <c r="AE26" s="264"/>
      <c r="AF26" s="264"/>
      <c r="AG26" s="265"/>
      <c r="AM26" s="226"/>
      <c r="AN26" s="67"/>
      <c r="AO26" s="67"/>
      <c r="AP26" s="67"/>
      <c r="AQ26" s="67"/>
      <c r="AR26" s="67"/>
      <c r="AT26" s="67"/>
      <c r="AU26" s="223"/>
      <c r="AV26" s="217"/>
      <c r="AW26" s="218"/>
      <c r="AX26" s="67"/>
      <c r="AY26" s="67"/>
      <c r="BD26" s="113"/>
      <c r="BE26" s="113"/>
    </row>
    <row r="27" spans="1:57" s="229" customFormat="1" ht="12" customHeight="1">
      <c r="A27" s="225"/>
      <c r="B27" s="719" t="str">
        <f>"(Net Rupees "&amp;B116&amp;")"</f>
        <v>(Net Rupees Sixty thousand only)</v>
      </c>
      <c r="C27" s="725"/>
      <c r="D27" s="725"/>
      <c r="E27" s="725"/>
      <c r="F27" s="725"/>
      <c r="G27" s="725"/>
      <c r="H27" s="725"/>
      <c r="I27" s="725"/>
      <c r="J27" s="725"/>
      <c r="K27" s="725"/>
      <c r="L27" s="725"/>
      <c r="M27" s="725"/>
      <c r="N27" s="725"/>
      <c r="O27" s="725"/>
      <c r="P27" s="725"/>
      <c r="Q27" s="725"/>
      <c r="R27" s="725"/>
      <c r="S27" s="725"/>
      <c r="T27" s="725"/>
      <c r="U27" s="725"/>
      <c r="V27" s="725"/>
      <c r="W27" s="725"/>
      <c r="X27" s="725"/>
      <c r="Y27" s="725"/>
      <c r="Z27" s="725"/>
      <c r="AA27" s="725"/>
      <c r="AB27" s="725"/>
      <c r="AC27" s="725"/>
      <c r="AD27" s="725"/>
      <c r="AE27" s="725"/>
      <c r="AF27" s="725"/>
      <c r="AG27" s="726"/>
      <c r="AM27" s="226"/>
      <c r="AN27" s="67"/>
      <c r="AO27" s="67"/>
      <c r="AP27" s="67"/>
      <c r="AQ27" s="67"/>
      <c r="AR27" s="67"/>
      <c r="AT27" s="67"/>
      <c r="AU27" s="223"/>
      <c r="AV27" s="217"/>
      <c r="AW27" s="218"/>
      <c r="AX27" s="67"/>
      <c r="AY27" s="67"/>
      <c r="BD27" s="113"/>
      <c r="BE27" s="113"/>
    </row>
    <row r="28" spans="1:57" s="229" customFormat="1" ht="17.25" customHeight="1">
      <c r="A28" s="225"/>
      <c r="B28" s="727"/>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9"/>
      <c r="AM28" s="219" t="s">
        <v>301</v>
      </c>
      <c r="AN28" s="67"/>
      <c r="AO28" s="67"/>
      <c r="AP28" s="67"/>
      <c r="AQ28" s="67"/>
      <c r="AR28" s="67"/>
      <c r="AS28" s="67" t="s">
        <v>302</v>
      </c>
      <c r="AT28" s="67"/>
      <c r="AU28" s="223"/>
      <c r="AV28" s="217"/>
      <c r="AW28" s="218"/>
      <c r="AX28" s="67"/>
      <c r="AY28" s="67"/>
      <c r="BD28" s="113"/>
      <c r="BE28" s="113"/>
    </row>
    <row r="29" spans="1:57" s="229" customFormat="1" ht="18" customHeight="1">
      <c r="A29" s="225"/>
      <c r="B29" s="232" t="s">
        <v>303</v>
      </c>
      <c r="E29" s="730"/>
      <c r="F29" s="731"/>
      <c r="G29" s="731"/>
      <c r="H29" s="731"/>
      <c r="I29" s="731"/>
      <c r="J29" s="731"/>
      <c r="K29" s="731"/>
      <c r="L29" s="731"/>
      <c r="M29" s="731"/>
      <c r="O29" s="266" t="s">
        <v>304</v>
      </c>
      <c r="U29" s="732"/>
      <c r="V29" s="732"/>
      <c r="W29" s="732"/>
      <c r="X29" s="732"/>
      <c r="Y29" s="732"/>
      <c r="Z29" s="732"/>
      <c r="AA29" s="732"/>
      <c r="AB29" s="732"/>
      <c r="AC29" s="732"/>
      <c r="AD29" s="732"/>
      <c r="AE29" s="732"/>
      <c r="AF29" s="732"/>
      <c r="AG29" s="733"/>
      <c r="AM29" s="219" t="s">
        <v>182</v>
      </c>
      <c r="AN29" s="67"/>
      <c r="AO29" s="67"/>
      <c r="AP29" s="67"/>
      <c r="AQ29" s="67"/>
      <c r="AR29" s="67"/>
      <c r="AS29" s="67" t="s">
        <v>182</v>
      </c>
      <c r="AT29" s="67"/>
      <c r="AU29" s="223"/>
      <c r="AV29" s="217"/>
      <c r="AW29" s="218"/>
      <c r="AX29" s="67"/>
      <c r="AY29" s="67"/>
      <c r="AZ29" s="113"/>
      <c r="BA29" s="113"/>
      <c r="BB29" s="113"/>
      <c r="BC29" s="113"/>
      <c r="BD29" s="113"/>
      <c r="BE29" s="113"/>
    </row>
    <row r="30" spans="1:57" s="229" customFormat="1" ht="15" customHeight="1">
      <c r="A30" s="225"/>
      <c r="B30" s="226" t="s">
        <v>305</v>
      </c>
      <c r="AG30" s="234"/>
      <c r="AM30" s="219"/>
      <c r="AN30" s="67"/>
      <c r="AO30" s="67"/>
      <c r="AP30" s="67"/>
      <c r="AQ30" s="67"/>
      <c r="AR30" s="67"/>
      <c r="AS30" s="67"/>
      <c r="AT30" s="67"/>
      <c r="AU30" s="223"/>
      <c r="AV30" s="217"/>
      <c r="AW30" s="218"/>
      <c r="AX30" s="67"/>
      <c r="AY30" s="67"/>
      <c r="AZ30" s="113"/>
      <c r="BA30" s="113"/>
      <c r="BB30" s="113"/>
      <c r="BC30" s="113"/>
      <c r="BD30" s="113"/>
      <c r="BE30" s="113"/>
    </row>
    <row r="31" spans="1:57" s="229" customFormat="1" ht="20.25" customHeight="1">
      <c r="A31" s="225"/>
      <c r="B31" s="226"/>
      <c r="AG31" s="234"/>
      <c r="AM31" s="219"/>
      <c r="AN31" s="67"/>
      <c r="AO31" s="67"/>
      <c r="AP31" s="67"/>
      <c r="AQ31" s="67"/>
      <c r="AR31" s="67"/>
      <c r="AS31" s="67"/>
      <c r="AT31" s="67"/>
      <c r="AU31" s="223"/>
      <c r="AV31" s="217"/>
      <c r="AW31" s="218"/>
      <c r="AX31" s="67"/>
      <c r="AY31" s="67"/>
      <c r="AZ31" s="113"/>
      <c r="BA31" s="113"/>
      <c r="BB31" s="113"/>
      <c r="BC31" s="113"/>
      <c r="BD31" s="113"/>
      <c r="BE31" s="113"/>
    </row>
    <row r="32" spans="1:57" s="229" customFormat="1" ht="13.5" customHeight="1">
      <c r="A32" s="225"/>
      <c r="B32" s="226"/>
      <c r="AG32" s="234"/>
      <c r="AM32" s="711" t="s">
        <v>306</v>
      </c>
      <c r="AN32" s="712"/>
      <c r="AO32" s="67"/>
      <c r="AP32" s="67"/>
      <c r="AQ32" s="67"/>
      <c r="AR32" s="67"/>
      <c r="AS32" s="67"/>
      <c r="AT32" s="67"/>
      <c r="AU32" s="223"/>
      <c r="AV32" s="217"/>
      <c r="AW32" s="218"/>
      <c r="AX32" s="67"/>
      <c r="AY32" s="67"/>
      <c r="AZ32" s="113"/>
      <c r="BA32" s="113"/>
      <c r="BB32" s="113"/>
      <c r="BC32" s="113"/>
      <c r="BD32" s="113"/>
      <c r="BE32" s="113"/>
    </row>
    <row r="33" spans="1:57" s="229" customFormat="1" ht="20.25" customHeight="1">
      <c r="A33" s="225"/>
      <c r="B33" s="226" t="s">
        <v>307</v>
      </c>
      <c r="G33" s="229" t="s">
        <v>308</v>
      </c>
      <c r="AG33" s="234"/>
      <c r="AM33" s="219"/>
      <c r="AN33" s="67"/>
      <c r="AO33" s="67"/>
      <c r="AP33" s="67"/>
      <c r="AQ33" s="67"/>
      <c r="AR33" s="67"/>
      <c r="AS33" s="67"/>
      <c r="AT33" s="67"/>
      <c r="AU33" s="223"/>
      <c r="AV33" s="217"/>
      <c r="AW33" s="218"/>
      <c r="AX33" s="67"/>
      <c r="AY33" s="67"/>
      <c r="AZ33" s="113"/>
      <c r="BA33" s="267"/>
      <c r="BB33" s="113"/>
      <c r="BC33" s="113"/>
      <c r="BD33" s="113"/>
      <c r="BE33" s="113"/>
    </row>
    <row r="34" spans="1:57" s="229" customFormat="1" ht="20.25" customHeight="1">
      <c r="A34" s="225"/>
      <c r="B34" s="226" t="s">
        <v>309</v>
      </c>
      <c r="G34" s="229" t="s">
        <v>310</v>
      </c>
      <c r="AG34" s="234"/>
      <c r="AM34" s="219"/>
      <c r="AN34" s="67"/>
      <c r="AO34" s="67"/>
      <c r="AP34" s="67"/>
      <c r="AQ34" s="67"/>
      <c r="AR34" s="67"/>
      <c r="AS34" s="67"/>
      <c r="AT34" s="67"/>
      <c r="AU34" s="223"/>
      <c r="AV34" s="217"/>
      <c r="AW34" s="218"/>
      <c r="AX34" s="67"/>
      <c r="AY34" s="67"/>
      <c r="AZ34" s="113"/>
      <c r="BA34" s="267"/>
      <c r="BB34" s="113"/>
      <c r="BC34" s="113"/>
      <c r="BD34" s="113"/>
      <c r="BE34" s="113"/>
    </row>
    <row r="35" spans="1:57" s="229" customFormat="1" ht="11.25" hidden="1" customHeight="1">
      <c r="A35" s="225"/>
      <c r="B35" s="226"/>
      <c r="AG35" s="234"/>
      <c r="AM35" s="219"/>
      <c r="AN35" s="67"/>
      <c r="AO35" s="67"/>
      <c r="AP35" s="67"/>
      <c r="AQ35" s="67"/>
      <c r="AR35" s="67"/>
      <c r="AS35" s="67"/>
      <c r="AT35" s="67"/>
      <c r="AU35" s="223"/>
      <c r="AV35" s="217"/>
      <c r="AW35" s="218"/>
      <c r="AX35" s="67"/>
      <c r="AY35" s="67"/>
      <c r="AZ35" s="113"/>
      <c r="BA35" s="113"/>
      <c r="BB35" s="113"/>
      <c r="BC35" s="113"/>
      <c r="BD35" s="113"/>
      <c r="BE35" s="113"/>
    </row>
    <row r="36" spans="1:57" s="229" customFormat="1" ht="11.25" customHeight="1">
      <c r="A36" s="225"/>
      <c r="B36" s="226"/>
      <c r="AG36" s="234"/>
      <c r="AM36" s="219" t="s">
        <v>311</v>
      </c>
      <c r="AN36" s="67"/>
      <c r="AO36" s="67"/>
      <c r="AP36" s="67"/>
      <c r="AQ36" s="67"/>
      <c r="AR36" s="67"/>
      <c r="AS36" s="67" t="s">
        <v>301</v>
      </c>
      <c r="AT36" s="67"/>
      <c r="AU36" s="223"/>
      <c r="AV36" s="217"/>
      <c r="AW36" s="218"/>
      <c r="AX36" s="67"/>
      <c r="AY36" s="67"/>
      <c r="AZ36" s="113"/>
      <c r="BA36" s="113"/>
      <c r="BB36" s="113"/>
      <c r="BC36" s="113"/>
      <c r="BD36" s="113"/>
      <c r="BE36" s="113"/>
    </row>
    <row r="37" spans="1:57" s="229" customFormat="1" ht="11.25" customHeight="1">
      <c r="A37" s="225"/>
      <c r="B37" s="226"/>
      <c r="AG37" s="234"/>
      <c r="AM37" s="219"/>
      <c r="AN37" s="67"/>
      <c r="AO37" s="67"/>
      <c r="AP37" s="67"/>
      <c r="AQ37" s="67"/>
      <c r="AR37" s="67"/>
      <c r="AS37" s="67" t="s">
        <v>312</v>
      </c>
      <c r="AT37" s="67"/>
      <c r="AU37" s="223"/>
      <c r="AV37" s="217"/>
      <c r="AW37" s="218"/>
      <c r="AX37" s="67"/>
      <c r="AY37" s="67"/>
      <c r="AZ37" s="113"/>
      <c r="BA37" s="113"/>
      <c r="BB37" s="113"/>
      <c r="BC37" s="113"/>
      <c r="BD37" s="113"/>
      <c r="BE37" s="113"/>
    </row>
    <row r="38" spans="1:57" s="229" customFormat="1" ht="20.25" customHeight="1">
      <c r="A38" s="225"/>
      <c r="B38" s="226" t="s">
        <v>35</v>
      </c>
      <c r="I38" s="713" t="s">
        <v>306</v>
      </c>
      <c r="J38" s="713"/>
      <c r="K38" s="713"/>
      <c r="L38" s="713"/>
      <c r="M38" s="713"/>
      <c r="N38" s="713"/>
      <c r="O38" s="713"/>
      <c r="W38" s="713" t="s">
        <v>313</v>
      </c>
      <c r="X38" s="713"/>
      <c r="Y38" s="713"/>
      <c r="Z38" s="713"/>
      <c r="AA38" s="713"/>
      <c r="AB38" s="713"/>
      <c r="AC38" s="713"/>
      <c r="AD38" s="713"/>
      <c r="AE38" s="713"/>
      <c r="AF38" s="713"/>
      <c r="AG38" s="714"/>
      <c r="AM38" s="226"/>
      <c r="AU38" s="234"/>
      <c r="AV38" s="225"/>
      <c r="AW38" s="268"/>
      <c r="AZ38" s="113"/>
      <c r="BA38" s="113"/>
      <c r="BB38" s="113"/>
      <c r="BC38" s="113"/>
      <c r="BD38" s="113"/>
      <c r="BE38" s="113"/>
    </row>
    <row r="39" spans="1:57">
      <c r="B39" s="219"/>
      <c r="AG39" s="223"/>
      <c r="AM39" s="219"/>
      <c r="AU39" s="223"/>
    </row>
    <row r="40" spans="1:57">
      <c r="B40" s="219"/>
      <c r="AG40" s="223"/>
      <c r="AM40" s="219"/>
      <c r="AU40" s="223"/>
    </row>
    <row r="41" spans="1:57">
      <c r="B41" s="219"/>
      <c r="G41" s="713" t="s">
        <v>35</v>
      </c>
      <c r="H41" s="713"/>
      <c r="I41" s="713"/>
      <c r="J41" s="713"/>
      <c r="K41" s="713"/>
      <c r="L41" s="713"/>
      <c r="M41" s="713"/>
      <c r="N41" s="713"/>
      <c r="O41" s="713"/>
      <c r="P41" s="713"/>
      <c r="Q41" s="713"/>
      <c r="R41" s="713"/>
      <c r="AG41" s="223"/>
      <c r="AM41" s="219"/>
      <c r="AU41" s="223"/>
    </row>
    <row r="42" spans="1:57">
      <c r="B42" s="219"/>
      <c r="AG42" s="223"/>
      <c r="AM42" s="219"/>
      <c r="AU42" s="223"/>
    </row>
    <row r="43" spans="1:57">
      <c r="B43" s="219"/>
      <c r="AG43" s="223"/>
      <c r="AM43" s="219"/>
      <c r="AU43" s="223"/>
      <c r="BA43" s="160">
        <f>Data!D25</f>
        <v>0</v>
      </c>
    </row>
    <row r="44" spans="1:57">
      <c r="B44" s="219"/>
      <c r="AG44" s="223"/>
      <c r="AM44" s="219"/>
      <c r="AU44" s="223"/>
      <c r="AZ44" s="113" t="str">
        <f>LEFT(BA43,4)</f>
        <v>0</v>
      </c>
    </row>
    <row r="45" spans="1:57" ht="13.5" thickBot="1">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1"/>
      <c r="AM45" s="269"/>
      <c r="AN45" s="270"/>
      <c r="AO45" s="270"/>
      <c r="AP45" s="270"/>
      <c r="AQ45" s="270"/>
      <c r="AR45" s="270"/>
      <c r="AS45" s="270"/>
      <c r="AT45" s="270"/>
      <c r="AU45" s="271"/>
      <c r="AZ45" s="113" t="str">
        <f>LEFT(AZ44,1)</f>
        <v>0</v>
      </c>
      <c r="BA45" s="113" t="str">
        <f>RIGHT(LEFT(AZ44,2),1)</f>
        <v>0</v>
      </c>
      <c r="BB45" s="113" t="str">
        <f>LEFT(RIGHT(AZ44,2),1)</f>
        <v>0</v>
      </c>
      <c r="BC45" s="113" t="str">
        <f>RIGHT(RIGHT(AZ44,2),1)</f>
        <v>0</v>
      </c>
    </row>
    <row r="46" spans="1:57" s="217" customFormat="1" ht="27" customHeight="1">
      <c r="AW46" s="218"/>
      <c r="AZ46" s="110"/>
      <c r="BA46" s="110">
        <v>2406010010003010</v>
      </c>
      <c r="BB46" s="110"/>
      <c r="BC46" s="110"/>
      <c r="BD46" s="110"/>
      <c r="BE46" s="110"/>
    </row>
    <row r="47" spans="1:57" hidden="1"/>
    <row r="48" spans="1:57" hidden="1">
      <c r="BA48" s="113" t="str">
        <f>LEFT(BA46,9)</f>
        <v>240601001</v>
      </c>
    </row>
    <row r="49" spans="52:55" hidden="1"/>
    <row r="50" spans="52:55" hidden="1">
      <c r="AZ50" s="113" t="str">
        <f>RIGHT(BA48,3)</f>
        <v>001</v>
      </c>
      <c r="BA50" s="113" t="str">
        <f>RIGHT(BA48,3)</f>
        <v>001</v>
      </c>
      <c r="BB50" s="113" t="str">
        <f>RIGHT(BA48,3)</f>
        <v>001</v>
      </c>
    </row>
    <row r="51" spans="52:55" hidden="1"/>
    <row r="52" spans="52:55" hidden="1">
      <c r="AZ52" s="113" t="str">
        <f>LEFT(AZ50,1)</f>
        <v>0</v>
      </c>
      <c r="BA52" s="113" t="str">
        <f>LEFT(RIGHT(BA50,2),1)</f>
        <v>0</v>
      </c>
      <c r="BB52" s="113">
        <f>RIGHT(BB50,1)*1</f>
        <v>1</v>
      </c>
    </row>
    <row r="53" spans="52:55" hidden="1">
      <c r="BC53" s="113" t="s">
        <v>214</v>
      </c>
    </row>
    <row r="54" spans="52:55" hidden="1">
      <c r="BA54" s="113" t="str">
        <f>LEFT(BA48,6)</f>
        <v>240601</v>
      </c>
    </row>
    <row r="55" spans="52:55" hidden="1"/>
    <row r="56" spans="52:55" hidden="1">
      <c r="AZ56" s="113" t="str">
        <f>LEFT(RIGHT(BA54,2),1)</f>
        <v>0</v>
      </c>
      <c r="BA56" s="113" t="str">
        <f>RIGHT(RIGHT(BA54,2),1)</f>
        <v>1</v>
      </c>
    </row>
    <row r="57" spans="52:55" hidden="1"/>
    <row r="58" spans="52:55" hidden="1"/>
    <row r="59" spans="52:55" hidden="1"/>
    <row r="60" spans="52:55" hidden="1"/>
    <row r="61" spans="52:55" hidden="1"/>
    <row r="62" spans="52:55" hidden="1"/>
    <row r="63" spans="52:55" hidden="1"/>
    <row r="64" spans="52:55" hidden="1"/>
    <row r="65" hidden="1"/>
    <row r="66" hidden="1"/>
    <row r="67" hidden="1"/>
    <row r="68" hidden="1"/>
    <row r="69" hidden="1"/>
    <row r="70" hidden="1"/>
    <row r="71" hidden="1"/>
    <row r="72" hidden="1"/>
    <row r="73" hidden="1"/>
    <row r="74" hidden="1"/>
    <row r="75" hidden="1"/>
    <row r="76" hidden="1"/>
    <row r="77" hidden="1"/>
    <row r="78" hidden="1"/>
    <row r="79" hidden="1"/>
    <row r="80" hidden="1"/>
    <row r="81" spans="52:53" hidden="1"/>
    <row r="82" spans="52:53" hidden="1"/>
    <row r="83" spans="52:53" hidden="1"/>
    <row r="84" spans="52:53" hidden="1"/>
    <row r="85" spans="52:53" hidden="1"/>
    <row r="86" spans="52:53" hidden="1"/>
    <row r="87" spans="52:53" hidden="1"/>
    <row r="88" spans="52:53" hidden="1"/>
    <row r="89" spans="52:53" hidden="1"/>
    <row r="90" spans="52:53" hidden="1"/>
    <row r="91" spans="52:53" hidden="1"/>
    <row r="92" spans="52:53" hidden="1"/>
    <row r="93" spans="52:53" hidden="1"/>
    <row r="94" spans="52:53" hidden="1">
      <c r="AZ94" s="139"/>
      <c r="BA94" s="139"/>
    </row>
    <row r="95" spans="52:53" hidden="1">
      <c r="AZ95" s="139"/>
      <c r="BA95" s="139"/>
    </row>
    <row r="96" spans="52:53" hidden="1">
      <c r="AZ96" s="139"/>
      <c r="BA96" s="139"/>
    </row>
    <row r="97" spans="2:53" hidden="1">
      <c r="AZ97" s="139"/>
      <c r="BA97" s="139"/>
    </row>
    <row r="98" spans="2:53" hidden="1">
      <c r="AZ98" s="139"/>
      <c r="BA98" s="139"/>
    </row>
    <row r="99" spans="2:53" hidden="1">
      <c r="AZ99" s="139"/>
      <c r="BA99" s="139"/>
    </row>
    <row r="100" spans="2:53" hidden="1">
      <c r="AZ100" s="139"/>
      <c r="BA100" s="139"/>
    </row>
    <row r="101" spans="2:53" hidden="1">
      <c r="AZ101" s="139"/>
      <c r="BA101" s="139"/>
    </row>
    <row r="102" spans="2:53" hidden="1">
      <c r="AZ102" s="139"/>
      <c r="BA102" s="139"/>
    </row>
    <row r="103" spans="2:53" hidden="1">
      <c r="AZ103" s="139"/>
      <c r="BA103" s="139"/>
    </row>
    <row r="104" spans="2:53" hidden="1">
      <c r="B104" s="66">
        <f>Y25</f>
        <v>60000</v>
      </c>
      <c r="C104" s="67">
        <f>(B104-B107)/1000</f>
        <v>60</v>
      </c>
      <c r="O104" s="67">
        <v>1</v>
      </c>
      <c r="P104" s="67" t="s">
        <v>125</v>
      </c>
      <c r="R104" s="139"/>
      <c r="AZ104" s="139"/>
      <c r="BA104" s="139"/>
    </row>
    <row r="105" spans="2:53" hidden="1">
      <c r="B105" s="67">
        <f>(C104-B106)/100</f>
        <v>0</v>
      </c>
      <c r="C105" s="67">
        <f>B105</f>
        <v>0</v>
      </c>
      <c r="D105" s="67">
        <f>RIGHT(C105,2)*1</f>
        <v>0</v>
      </c>
      <c r="E105" s="67">
        <f>(C105-D105)/100</f>
        <v>0</v>
      </c>
      <c r="F105" s="67">
        <f>(D105-RIGHT(D105,1)*1)/10</f>
        <v>0</v>
      </c>
      <c r="G105" s="67">
        <f>RIGHT(C105,1)*1</f>
        <v>0</v>
      </c>
      <c r="H105" s="67" t="str">
        <f>IF(F105=O105,Q105,IF(F105=O106,Q106,IF(F105=O107,Q107,IF(F105=O108,Q108,IF(F105=O109,Q109,IF(F105=O110,Q110,IF(F105=O111,Q111,IF(F105=O112,Q112," "))))))))</f>
        <v xml:space="preserve"> </v>
      </c>
      <c r="I105" s="67" t="str">
        <f>IF(F105=1," ",IF(G105=O104,P104,IF(G105=O105,P105,IF(G105=O106,P106,IF(G105=O107,P107,IF(G105=O108,P108,IF(G105=O109,P109," ")))))))</f>
        <v xml:space="preserve"> </v>
      </c>
      <c r="J105" s="67" t="str">
        <f>IF(F105=1," ",IF(G105=O110,P110,IF(G105=O111,P111,IF(G105=O112,P112," "))))</f>
        <v xml:space="preserve"> </v>
      </c>
      <c r="K105" s="67" t="str">
        <f>IF(F105=0," ",IF(F105&gt;1," ",IF(G105=O105,P115,IF(G105=O106,P116,IF(G105=O107,P117,IF(G105=O108,P118,IF(G105=O109,P119,IF(G105=O110,P120," "))))))))</f>
        <v xml:space="preserve"> </v>
      </c>
      <c r="L105" s="67" t="str">
        <f>IF(F105=0," ",IF(F105&gt;1," ",IF(G105=O111,P121,IF(G105=O112,P122,IF(G105=O104,P114,IF(G105=0,P113," "))))))</f>
        <v xml:space="preserve"> </v>
      </c>
      <c r="M105" s="67" t="str">
        <f>IF(F105=0," ","lakh")</f>
        <v xml:space="preserve"> </v>
      </c>
      <c r="N105" s="67" t="str">
        <f>IF(G105=0," ",IF(F105&gt;0," ","lakh"))</f>
        <v xml:space="preserve"> </v>
      </c>
      <c r="O105" s="67">
        <v>2</v>
      </c>
      <c r="P105" s="67" t="s">
        <v>126</v>
      </c>
      <c r="Q105" s="67" t="s">
        <v>127</v>
      </c>
      <c r="R105" s="139"/>
      <c r="AZ105" s="139"/>
      <c r="BA105" s="139"/>
    </row>
    <row r="106" spans="2:53" hidden="1">
      <c r="B106" s="67">
        <f>RIGHT(C104,2)*1</f>
        <v>60</v>
      </c>
      <c r="C106" s="67">
        <f>B106</f>
        <v>60</v>
      </c>
      <c r="D106" s="67">
        <f>RIGHT(C106,2)*1</f>
        <v>60</v>
      </c>
      <c r="E106" s="67">
        <f>(C106-D106)/100</f>
        <v>0</v>
      </c>
      <c r="F106" s="67">
        <f>(D106-RIGHT(D106,1)*1)/10</f>
        <v>6</v>
      </c>
      <c r="G106" s="67">
        <f>RIGHT(C106,1)*1</f>
        <v>0</v>
      </c>
      <c r="H106" s="67" t="str">
        <f>IF(F106=O105,Q105,IF(F106=O106,Q106,IF(F106=O107,Q107,IF(F106=O108,Q108,IF(F106=O109,Q109,IF(F106=O110,Q110,IF(F106=O111,Q111,IF(F106=O112,Q112," "))))))))</f>
        <v xml:space="preserve">Sixty </v>
      </c>
      <c r="I106" s="67" t="str">
        <f>IF(F106=1," ",IF(G106=O104,P104,IF(G106=O105,P105,IF(G106=O106,P106,IF(G106=O107,P107,IF(G106=O108,P108,IF(G106=O109,P109," ")))))))</f>
        <v xml:space="preserve"> </v>
      </c>
      <c r="J106" s="67" t="str">
        <f>IF(F106=1," ",IF(G106=O110,P110,IF(G106=O111,P111,IF(G106=O112,P112," "))))</f>
        <v xml:space="preserve"> </v>
      </c>
      <c r="K106" s="67" t="str">
        <f>IF(F106=0," ",IF(F106&gt;1," ",IF(G106=O105,P115,IF(G106=O106,P116,IF(G106=O107,P117,IF(G106=O108,P118,IF(G106=O109,P119,IF(G106=O110,P120," "))))))))</f>
        <v xml:space="preserve"> </v>
      </c>
      <c r="L106" s="67" t="str">
        <f>IF(F106=0," ",IF(F106&gt;1," ",IF(G106=O111,P121,IF(G106=O112,P122,IF(G106=O104,P114,IF(G106=0,P113," "))))))</f>
        <v xml:space="preserve"> </v>
      </c>
      <c r="M106" s="67" t="str">
        <f>IF(F106=0," ","thousand")</f>
        <v>thousand</v>
      </c>
      <c r="N106" s="67" t="str">
        <f>IF(G106=0," ",IF(F106&gt;0," ","thousand"))</f>
        <v xml:space="preserve"> </v>
      </c>
      <c r="O106" s="67">
        <v>3</v>
      </c>
      <c r="P106" s="67" t="s">
        <v>128</v>
      </c>
      <c r="Q106" s="67" t="s">
        <v>129</v>
      </c>
      <c r="R106" s="139"/>
      <c r="AZ106" s="139"/>
      <c r="BA106" s="139"/>
    </row>
    <row r="107" spans="2:53" hidden="1">
      <c r="B107" s="67">
        <f>RIGHT(B104,3)*1</f>
        <v>0</v>
      </c>
      <c r="C107" s="67">
        <f>B107</f>
        <v>0</v>
      </c>
      <c r="D107" s="67">
        <f>ROUND((C107-E108)/100,0)</f>
        <v>0</v>
      </c>
      <c r="I107" s="67" t="str">
        <f>IF(D107=0," ",IF(D107=O104,P104,IF(D107=O105,P105,IF(D107=O106,P106,IF(D107=O107,P107,IF(D107=O108,P108,IF(D107=O109,P109," ")))))))</f>
        <v xml:space="preserve"> </v>
      </c>
      <c r="J107" s="67" t="str">
        <f>IF(D107=0," ",IF(D107=O110,P110,IF(D107=O111,P111,IF(D107=O112,P112," "))))</f>
        <v xml:space="preserve"> </v>
      </c>
      <c r="M107" s="67" t="str">
        <f>IF(D107=0," ","hundred")</f>
        <v xml:space="preserve"> </v>
      </c>
      <c r="O107" s="67">
        <v>4</v>
      </c>
      <c r="P107" s="67" t="s">
        <v>130</v>
      </c>
      <c r="Q107" s="67" t="s">
        <v>131</v>
      </c>
      <c r="R107" s="139"/>
      <c r="AZ107" s="139"/>
      <c r="BA107" s="139"/>
    </row>
    <row r="108" spans="2:53" hidden="1">
      <c r="E108" s="67">
        <f>RIGHT(C107,2)*1</f>
        <v>0</v>
      </c>
      <c r="F108" s="67">
        <f>(E108-RIGHT(E108,1)*1)/10</f>
        <v>0</v>
      </c>
      <c r="G108" s="67">
        <f>RIGHT(C107,1)*1</f>
        <v>0</v>
      </c>
      <c r="H108" s="67" t="str">
        <f>IF(F108=O105,Q105,IF(F108=O106,Q106,IF(F108=O107,Q107,IF(F108=O108,Q108,IF(F108=O109,Q109,IF(F108=O110,Q110,IF(F108=O111,Q111,IF(F108=O112,Q112," "))))))))</f>
        <v xml:space="preserve"> </v>
      </c>
      <c r="I108" s="67" t="str">
        <f>IF(F108=1," ",IF(G108=O104,P104,IF(G108=O105,P105,IF(G108=O106,P106,IF(G108=O107,P107,IF(G108=O108,P108,IF(G108=O109,P109," ")))))))</f>
        <v xml:space="preserve"> </v>
      </c>
      <c r="J108" s="67" t="str">
        <f>IF(F108=1," ",IF(G108=O110,P110,IF(G108=O111,P111,IF(G108=O112,P112," "))))</f>
        <v xml:space="preserve"> </v>
      </c>
      <c r="K108" s="67" t="str">
        <f>IF(F108=0," ",IF(F108&gt;1," ",IF(G108=O105,P115,IF(G108=O106,P116,IF(G108=O107,P117,IF(G108=O108,P118,IF(G108=O109,P119,IF(G108=O110,P120," "))))))))</f>
        <v xml:space="preserve"> </v>
      </c>
      <c r="L108" s="67" t="str">
        <f>IF(F108=0," ",IF(F108&gt;1," ",IF(G108=O111,P121,IF(G108=O112,P122,IF(G108=O104,P114,IF(G108=0,P113," "))))))</f>
        <v xml:space="preserve"> </v>
      </c>
      <c r="O108" s="67">
        <v>5</v>
      </c>
      <c r="P108" s="67" t="s">
        <v>132</v>
      </c>
      <c r="Q108" s="67" t="s">
        <v>133</v>
      </c>
      <c r="R108" s="139"/>
      <c r="AZ108" s="139"/>
      <c r="BA108" s="139"/>
    </row>
    <row r="109" spans="2:53" hidden="1">
      <c r="F109" s="67">
        <f>F108</f>
        <v>0</v>
      </c>
      <c r="G109" s="67">
        <f>G108</f>
        <v>0</v>
      </c>
      <c r="O109" s="67">
        <v>6</v>
      </c>
      <c r="P109" s="67" t="s">
        <v>134</v>
      </c>
      <c r="Q109" s="67" t="s">
        <v>135</v>
      </c>
      <c r="R109" s="139"/>
      <c r="AZ109" s="139"/>
      <c r="BA109" s="139"/>
    </row>
    <row r="110" spans="2:53" hidden="1">
      <c r="O110" s="67">
        <v>7</v>
      </c>
      <c r="P110" s="67" t="s">
        <v>136</v>
      </c>
      <c r="Q110" s="67" t="s">
        <v>137</v>
      </c>
      <c r="R110" s="139"/>
      <c r="AZ110" s="139"/>
      <c r="BA110" s="139"/>
    </row>
    <row r="111" spans="2:53" hidden="1">
      <c r="O111" s="67">
        <v>8</v>
      </c>
      <c r="P111" s="67" t="s">
        <v>138</v>
      </c>
      <c r="Q111" s="67" t="s">
        <v>139</v>
      </c>
      <c r="R111" s="139"/>
      <c r="AZ111" s="139"/>
      <c r="BA111" s="139"/>
    </row>
    <row r="112" spans="2:53" hidden="1">
      <c r="B112" s="67" t="str">
        <f>TRIM(H105&amp;" "&amp;I105&amp;" "&amp;J105&amp;" "&amp;K105&amp;" "&amp;L105&amp;" "&amp;M105&amp;" "&amp;N105)</f>
        <v/>
      </c>
      <c r="O112" s="67">
        <v>9</v>
      </c>
      <c r="P112" s="67" t="s">
        <v>140</v>
      </c>
      <c r="Q112" s="67" t="s">
        <v>141</v>
      </c>
      <c r="R112" s="139"/>
      <c r="AZ112" s="139"/>
      <c r="BA112" s="139"/>
    </row>
    <row r="113" spans="2:53" hidden="1">
      <c r="B113" s="67" t="str">
        <f>TRIM(H106&amp;" "&amp;I106&amp;" "&amp;J106&amp;" "&amp;K106&amp;" "&amp;L106&amp;" "&amp;M106&amp;" "&amp;N106)</f>
        <v>Sixty thousand</v>
      </c>
      <c r="O113" s="67">
        <v>10</v>
      </c>
      <c r="P113" s="67" t="s">
        <v>142</v>
      </c>
      <c r="R113" s="139"/>
      <c r="AZ113" s="139"/>
      <c r="BA113" s="139"/>
    </row>
    <row r="114" spans="2:53" hidden="1">
      <c r="B114" s="67" t="str">
        <f>TRIM(H107&amp;" "&amp;I107&amp;" "&amp;J107&amp;" "&amp;K107&amp;" "&amp;L107&amp;" "&amp;M107&amp;" "&amp;N107)</f>
        <v/>
      </c>
      <c r="O114" s="67">
        <v>11</v>
      </c>
      <c r="P114" s="67" t="s">
        <v>143</v>
      </c>
      <c r="R114" s="139"/>
      <c r="AZ114" s="139"/>
      <c r="BA114" s="139"/>
    </row>
    <row r="115" spans="2:53" hidden="1">
      <c r="B115" s="67" t="str">
        <f>TRIM(H108&amp;" "&amp;I108&amp;" "&amp;J108&amp;" "&amp;K108&amp;" "&amp;L108)</f>
        <v/>
      </c>
      <c r="O115" s="67">
        <v>12</v>
      </c>
      <c r="P115" s="67" t="s">
        <v>144</v>
      </c>
      <c r="R115" s="139"/>
      <c r="AZ115" s="139"/>
      <c r="BA115" s="139"/>
    </row>
    <row r="116" spans="2:53" hidden="1">
      <c r="B116" s="67" t="str">
        <f>IF(B104&gt;0,TRIM(B112&amp;" "&amp;B113&amp;" "&amp;B114&amp;" "&amp;B115)&amp;" only","Zero only")</f>
        <v>Sixty thousand only</v>
      </c>
      <c r="O116" s="67">
        <v>13</v>
      </c>
      <c r="P116" s="67" t="s">
        <v>145</v>
      </c>
      <c r="R116" s="139"/>
      <c r="AZ116" s="139"/>
      <c r="BA116" s="139"/>
    </row>
    <row r="117" spans="2:53" hidden="1">
      <c r="O117" s="67">
        <v>14</v>
      </c>
      <c r="P117" s="67" t="s">
        <v>146</v>
      </c>
      <c r="R117" s="139"/>
      <c r="AZ117" s="139"/>
      <c r="BA117" s="139"/>
    </row>
    <row r="118" spans="2:53" hidden="1">
      <c r="O118" s="67">
        <v>15</v>
      </c>
      <c r="P118" s="67" t="s">
        <v>147</v>
      </c>
      <c r="R118" s="139"/>
      <c r="AZ118" s="139"/>
      <c r="BA118" s="139"/>
    </row>
    <row r="119" spans="2:53" hidden="1">
      <c r="O119" s="67">
        <v>16</v>
      </c>
      <c r="P119" s="67" t="s">
        <v>148</v>
      </c>
      <c r="R119" s="139"/>
      <c r="AZ119" s="139"/>
      <c r="BA119" s="139"/>
    </row>
    <row r="120" spans="2:53" hidden="1">
      <c r="O120" s="67">
        <v>17</v>
      </c>
      <c r="P120" s="67" t="s">
        <v>149</v>
      </c>
      <c r="R120" s="139"/>
      <c r="AZ120" s="139"/>
      <c r="BA120" s="139"/>
    </row>
    <row r="121" spans="2:53" hidden="1">
      <c r="O121" s="67">
        <v>18</v>
      </c>
      <c r="P121" s="67" t="s">
        <v>150</v>
      </c>
      <c r="R121" s="139"/>
      <c r="AZ121" s="139"/>
      <c r="BA121" s="139"/>
    </row>
    <row r="122" spans="2:53" hidden="1">
      <c r="O122" s="67">
        <v>19</v>
      </c>
      <c r="P122" s="67" t="s">
        <v>151</v>
      </c>
      <c r="R122" s="139"/>
      <c r="AZ122" s="139"/>
      <c r="BA122" s="139"/>
    </row>
    <row r="123" spans="2:53" hidden="1">
      <c r="O123" s="67">
        <v>20</v>
      </c>
      <c r="P123" s="67" t="s">
        <v>127</v>
      </c>
      <c r="R123" s="139"/>
      <c r="AZ123" s="139"/>
      <c r="BA123" s="139"/>
    </row>
    <row r="124" spans="2:53" hidden="1">
      <c r="O124" s="67">
        <v>30</v>
      </c>
      <c r="P124" s="67" t="s">
        <v>129</v>
      </c>
      <c r="R124" s="139"/>
      <c r="AZ124" s="139"/>
      <c r="BA124" s="139"/>
    </row>
    <row r="125" spans="2:53" hidden="1">
      <c r="O125" s="67">
        <v>40</v>
      </c>
      <c r="P125" s="67" t="s">
        <v>131</v>
      </c>
      <c r="R125" s="139"/>
      <c r="AZ125" s="139"/>
      <c r="BA125" s="139"/>
    </row>
    <row r="126" spans="2:53" hidden="1">
      <c r="O126" s="67">
        <v>50</v>
      </c>
      <c r="P126" s="67" t="s">
        <v>133</v>
      </c>
      <c r="R126" s="139"/>
      <c r="AZ126" s="139"/>
      <c r="BA126" s="139"/>
    </row>
    <row r="127" spans="2:53" hidden="1">
      <c r="O127" s="67">
        <v>60</v>
      </c>
      <c r="P127" s="67" t="s">
        <v>135</v>
      </c>
      <c r="R127" s="139"/>
      <c r="AZ127" s="139"/>
      <c r="BA127" s="139"/>
    </row>
    <row r="128" spans="2:53" hidden="1">
      <c r="O128" s="67">
        <v>70</v>
      </c>
      <c r="P128" s="67" t="s">
        <v>137</v>
      </c>
      <c r="R128" s="139"/>
      <c r="AZ128" s="139"/>
      <c r="BA128" s="139"/>
    </row>
    <row r="129" spans="15:53" hidden="1">
      <c r="O129" s="67">
        <v>80</v>
      </c>
      <c r="P129" s="67" t="s">
        <v>139</v>
      </c>
      <c r="R129" s="139"/>
      <c r="AZ129" s="139"/>
      <c r="BA129" s="139"/>
    </row>
    <row r="130" spans="15:53" hidden="1">
      <c r="O130" s="67">
        <v>90</v>
      </c>
      <c r="P130" s="67" t="s">
        <v>141</v>
      </c>
      <c r="R130" s="139"/>
      <c r="AZ130" s="139"/>
      <c r="BA130" s="139"/>
    </row>
    <row r="131" spans="15:53" hidden="1">
      <c r="AZ131" s="139"/>
      <c r="BA131" s="139"/>
    </row>
    <row r="132" spans="15:53" hidden="1">
      <c r="AZ132" s="139"/>
      <c r="BA132" s="139"/>
    </row>
    <row r="133" spans="15:53" hidden="1">
      <c r="AZ133" s="139"/>
      <c r="BA133" s="139"/>
    </row>
    <row r="134" spans="15:53" hidden="1">
      <c r="AZ134" s="139"/>
      <c r="BA134" s="139"/>
    </row>
    <row r="135" spans="15:53" hidden="1">
      <c r="AZ135" s="139"/>
      <c r="BA135" s="139"/>
    </row>
    <row r="136" spans="15:53" hidden="1">
      <c r="AZ136" s="139"/>
      <c r="BA136" s="139"/>
    </row>
    <row r="137" spans="15:53" hidden="1">
      <c r="AZ137" s="139"/>
      <c r="BA137" s="139"/>
    </row>
    <row r="138" spans="15:53" hidden="1">
      <c r="AZ138" s="139"/>
      <c r="BA138" s="139"/>
    </row>
    <row r="139" spans="15:53" hidden="1">
      <c r="AZ139" s="139"/>
      <c r="BA139" s="139"/>
    </row>
    <row r="140" spans="15:53" hidden="1">
      <c r="AZ140" s="139"/>
      <c r="BA140" s="139"/>
    </row>
    <row r="141" spans="15:53" hidden="1">
      <c r="AZ141" s="139"/>
      <c r="BA141" s="139"/>
    </row>
    <row r="142" spans="15:53" hidden="1">
      <c r="AZ142" s="139"/>
      <c r="BA142" s="139"/>
    </row>
    <row r="143" spans="15:53" hidden="1"/>
  </sheetData>
  <sheetProtection sheet="1" objects="1" scenarios="1" selectLockedCells="1"/>
  <mergeCells count="51">
    <mergeCell ref="B2:AG2"/>
    <mergeCell ref="AM2:AU2"/>
    <mergeCell ref="AM3:AT3"/>
    <mergeCell ref="AM4:AT4"/>
    <mergeCell ref="W5:AG5"/>
    <mergeCell ref="AR8:AS8"/>
    <mergeCell ref="AT8:AU8"/>
    <mergeCell ref="M10:R10"/>
    <mergeCell ref="S10:AG10"/>
    <mergeCell ref="C6:L6"/>
    <mergeCell ref="S6:AD6"/>
    <mergeCell ref="Q18:R18"/>
    <mergeCell ref="Y18:Z18"/>
    <mergeCell ref="AB18:AD18"/>
    <mergeCell ref="AO18:AP18"/>
    <mergeCell ref="C8:I8"/>
    <mergeCell ref="U8:AD8"/>
    <mergeCell ref="E16:K16"/>
    <mergeCell ref="M16:O16"/>
    <mergeCell ref="R16:W16"/>
    <mergeCell ref="Z16:AE16"/>
    <mergeCell ref="AM16:AP16"/>
    <mergeCell ref="E12:I12"/>
    <mergeCell ref="O12:AG12"/>
    <mergeCell ref="R14:S14"/>
    <mergeCell ref="Z14:AB14"/>
    <mergeCell ref="AD14:AF14"/>
    <mergeCell ref="G41:R41"/>
    <mergeCell ref="B27:AG28"/>
    <mergeCell ref="E29:M29"/>
    <mergeCell ref="U29:AG29"/>
    <mergeCell ref="AO23:AS23"/>
    <mergeCell ref="AM24:AQ24"/>
    <mergeCell ref="C25:G25"/>
    <mergeCell ref="I25:M25"/>
    <mergeCell ref="O25:S25"/>
    <mergeCell ref="U25:W25"/>
    <mergeCell ref="Y25:AG25"/>
    <mergeCell ref="C22:C23"/>
    <mergeCell ref="K22:K23"/>
    <mergeCell ref="W22:W23"/>
    <mergeCell ref="Y22:Z23"/>
    <mergeCell ref="AB22:AD23"/>
    <mergeCell ref="AM32:AN32"/>
    <mergeCell ref="I38:O38"/>
    <mergeCell ref="W38:AG38"/>
    <mergeCell ref="G20:I20"/>
    <mergeCell ref="M20:R20"/>
    <mergeCell ref="AF22:AG23"/>
    <mergeCell ref="W20:AD20"/>
    <mergeCell ref="AM20:AU22"/>
  </mergeCells>
  <conditionalFormatting sqref="A1:AV46">
    <cfRule type="expression" dxfId="0" priority="1" stopIfTrue="1">
      <formula>$A$1=0</formula>
    </cfRule>
  </conditionalFormatting>
  <printOptions horizontalCentered="1"/>
  <pageMargins left="0.26" right="0.24" top="0.59" bottom="0.52" header="0.5" footer="0.44"/>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7"/>
  <dimension ref="A1:WVS35"/>
  <sheetViews>
    <sheetView showGridLines="0" showRowColHeaders="0" workbookViewId="0">
      <selection activeCell="B17" sqref="B17"/>
    </sheetView>
  </sheetViews>
  <sheetFormatPr defaultColWidth="0" defaultRowHeight="28.5" customHeight="1" zeroHeight="1"/>
  <cols>
    <col min="1" max="1" width="5.28515625" style="82" customWidth="1"/>
    <col min="2" max="2" width="12.42578125" style="82" customWidth="1"/>
    <col min="3" max="3" width="14.5703125" style="82" customWidth="1"/>
    <col min="4" max="4" width="12.28515625" style="82" customWidth="1"/>
    <col min="5" max="5" width="7.85546875" style="82" customWidth="1"/>
    <col min="6" max="6" width="11.28515625" style="82" customWidth="1"/>
    <col min="7" max="7" width="12.7109375" style="82" customWidth="1"/>
    <col min="8" max="8" width="13.5703125" style="82" customWidth="1"/>
    <col min="9" max="9" width="14.42578125" style="82" customWidth="1"/>
    <col min="10" max="10" width="4.5703125" style="82" customWidth="1"/>
    <col min="11" max="11" width="18.7109375" style="82" customWidth="1"/>
    <col min="12" max="254" width="9.140625" style="82" hidden="1" customWidth="1"/>
    <col min="255" max="255" width="1.85546875" style="82" hidden="1" customWidth="1"/>
    <col min="256" max="256" width="5.28515625" style="82" hidden="1"/>
    <col min="257" max="257" width="5.28515625" style="82" hidden="1" customWidth="1"/>
    <col min="258" max="258" width="12.42578125" style="82" hidden="1" customWidth="1"/>
    <col min="259" max="259" width="14.5703125" style="82" hidden="1" customWidth="1"/>
    <col min="260" max="260" width="12.28515625" style="82" hidden="1" customWidth="1"/>
    <col min="261" max="261" width="7.85546875" style="82" hidden="1" customWidth="1"/>
    <col min="262" max="262" width="11.28515625" style="82" hidden="1" customWidth="1"/>
    <col min="263" max="263" width="12.140625" style="82" hidden="1" customWidth="1"/>
    <col min="264" max="264" width="11.7109375" style="82" hidden="1" customWidth="1"/>
    <col min="265" max="265" width="13" style="82" hidden="1" customWidth="1"/>
    <col min="266" max="266" width="4.5703125" style="82" hidden="1" customWidth="1"/>
    <col min="267" max="267" width="18.7109375" style="82" hidden="1" customWidth="1"/>
    <col min="268" max="511" width="5.28515625" style="82" hidden="1" customWidth="1"/>
    <col min="512" max="512" width="5.28515625" style="82" hidden="1"/>
    <col min="513" max="513" width="5.28515625" style="82" hidden="1" customWidth="1"/>
    <col min="514" max="514" width="12.42578125" style="82" hidden="1" customWidth="1"/>
    <col min="515" max="515" width="14.5703125" style="82" hidden="1" customWidth="1"/>
    <col min="516" max="516" width="12.28515625" style="82" hidden="1" customWidth="1"/>
    <col min="517" max="517" width="7.85546875" style="82" hidden="1" customWidth="1"/>
    <col min="518" max="518" width="11.28515625" style="82" hidden="1" customWidth="1"/>
    <col min="519" max="519" width="12.140625" style="82" hidden="1" customWidth="1"/>
    <col min="520" max="520" width="11.7109375" style="82" hidden="1" customWidth="1"/>
    <col min="521" max="521" width="13" style="82" hidden="1" customWidth="1"/>
    <col min="522" max="522" width="4.5703125" style="82" hidden="1" customWidth="1"/>
    <col min="523" max="523" width="18.7109375" style="82" hidden="1" customWidth="1"/>
    <col min="524" max="767" width="5.28515625" style="82" hidden="1" customWidth="1"/>
    <col min="768" max="768" width="5.28515625" style="82" hidden="1"/>
    <col min="769" max="769" width="5.28515625" style="82" hidden="1" customWidth="1"/>
    <col min="770" max="770" width="12.42578125" style="82" hidden="1" customWidth="1"/>
    <col min="771" max="771" width="14.5703125" style="82" hidden="1" customWidth="1"/>
    <col min="772" max="772" width="12.28515625" style="82" hidden="1" customWidth="1"/>
    <col min="773" max="773" width="7.85546875" style="82" hidden="1" customWidth="1"/>
    <col min="774" max="774" width="11.28515625" style="82" hidden="1" customWidth="1"/>
    <col min="775" max="775" width="12.140625" style="82" hidden="1" customWidth="1"/>
    <col min="776" max="776" width="11.7109375" style="82" hidden="1" customWidth="1"/>
    <col min="777" max="777" width="13" style="82" hidden="1" customWidth="1"/>
    <col min="778" max="778" width="4.5703125" style="82" hidden="1" customWidth="1"/>
    <col min="779" max="779" width="18.7109375" style="82" hidden="1" customWidth="1"/>
    <col min="780" max="1023" width="5.28515625" style="82" hidden="1" customWidth="1"/>
    <col min="1024" max="1024" width="5.28515625" style="82" hidden="1"/>
    <col min="1025" max="1025" width="5.28515625" style="82" hidden="1" customWidth="1"/>
    <col min="1026" max="1026" width="12.42578125" style="82" hidden="1" customWidth="1"/>
    <col min="1027" max="1027" width="14.5703125" style="82" hidden="1" customWidth="1"/>
    <col min="1028" max="1028" width="12.28515625" style="82" hidden="1" customWidth="1"/>
    <col min="1029" max="1029" width="7.85546875" style="82" hidden="1" customWidth="1"/>
    <col min="1030" max="1030" width="11.28515625" style="82" hidden="1" customWidth="1"/>
    <col min="1031" max="1031" width="12.140625" style="82" hidden="1" customWidth="1"/>
    <col min="1032" max="1032" width="11.7109375" style="82" hidden="1" customWidth="1"/>
    <col min="1033" max="1033" width="13" style="82" hidden="1" customWidth="1"/>
    <col min="1034" max="1034" width="4.5703125" style="82" hidden="1" customWidth="1"/>
    <col min="1035" max="1035" width="18.7109375" style="82" hidden="1" customWidth="1"/>
    <col min="1036" max="1279" width="5.28515625" style="82" hidden="1" customWidth="1"/>
    <col min="1280" max="1280" width="5.28515625" style="82" hidden="1"/>
    <col min="1281" max="1281" width="5.28515625" style="82" hidden="1" customWidth="1"/>
    <col min="1282" max="1282" width="12.42578125" style="82" hidden="1" customWidth="1"/>
    <col min="1283" max="1283" width="14.5703125" style="82" hidden="1" customWidth="1"/>
    <col min="1284" max="1284" width="12.28515625" style="82" hidden="1" customWidth="1"/>
    <col min="1285" max="1285" width="7.85546875" style="82" hidden="1" customWidth="1"/>
    <col min="1286" max="1286" width="11.28515625" style="82" hidden="1" customWidth="1"/>
    <col min="1287" max="1287" width="12.140625" style="82" hidden="1" customWidth="1"/>
    <col min="1288" max="1288" width="11.7109375" style="82" hidden="1" customWidth="1"/>
    <col min="1289" max="1289" width="13" style="82" hidden="1" customWidth="1"/>
    <col min="1290" max="1290" width="4.5703125" style="82" hidden="1" customWidth="1"/>
    <col min="1291" max="1291" width="18.7109375" style="82" hidden="1" customWidth="1"/>
    <col min="1292" max="1535" width="5.28515625" style="82" hidden="1" customWidth="1"/>
    <col min="1536" max="1536" width="5.28515625" style="82" hidden="1"/>
    <col min="1537" max="1537" width="5.28515625" style="82" hidden="1" customWidth="1"/>
    <col min="1538" max="1538" width="12.42578125" style="82" hidden="1" customWidth="1"/>
    <col min="1539" max="1539" width="14.5703125" style="82" hidden="1" customWidth="1"/>
    <col min="1540" max="1540" width="12.28515625" style="82" hidden="1" customWidth="1"/>
    <col min="1541" max="1541" width="7.85546875" style="82" hidden="1" customWidth="1"/>
    <col min="1542" max="1542" width="11.28515625" style="82" hidden="1" customWidth="1"/>
    <col min="1543" max="1543" width="12.140625" style="82" hidden="1" customWidth="1"/>
    <col min="1544" max="1544" width="11.7109375" style="82" hidden="1" customWidth="1"/>
    <col min="1545" max="1545" width="13" style="82" hidden="1" customWidth="1"/>
    <col min="1546" max="1546" width="4.5703125" style="82" hidden="1" customWidth="1"/>
    <col min="1547" max="1547" width="18.7109375" style="82" hidden="1" customWidth="1"/>
    <col min="1548" max="1791" width="5.28515625" style="82" hidden="1" customWidth="1"/>
    <col min="1792" max="1792" width="5.28515625" style="82" hidden="1"/>
    <col min="1793" max="1793" width="5.28515625" style="82" hidden="1" customWidth="1"/>
    <col min="1794" max="1794" width="12.42578125" style="82" hidden="1" customWidth="1"/>
    <col min="1795" max="1795" width="14.5703125" style="82" hidden="1" customWidth="1"/>
    <col min="1796" max="1796" width="12.28515625" style="82" hidden="1" customWidth="1"/>
    <col min="1797" max="1797" width="7.85546875" style="82" hidden="1" customWidth="1"/>
    <col min="1798" max="1798" width="11.28515625" style="82" hidden="1" customWidth="1"/>
    <col min="1799" max="1799" width="12.140625" style="82" hidden="1" customWidth="1"/>
    <col min="1800" max="1800" width="11.7109375" style="82" hidden="1" customWidth="1"/>
    <col min="1801" max="1801" width="13" style="82" hidden="1" customWidth="1"/>
    <col min="1802" max="1802" width="4.5703125" style="82" hidden="1" customWidth="1"/>
    <col min="1803" max="1803" width="18.7109375" style="82" hidden="1" customWidth="1"/>
    <col min="1804" max="2047" width="5.28515625" style="82" hidden="1" customWidth="1"/>
    <col min="2048" max="2048" width="5.28515625" style="82" hidden="1"/>
    <col min="2049" max="2049" width="5.28515625" style="82" hidden="1" customWidth="1"/>
    <col min="2050" max="2050" width="12.42578125" style="82" hidden="1" customWidth="1"/>
    <col min="2051" max="2051" width="14.5703125" style="82" hidden="1" customWidth="1"/>
    <col min="2052" max="2052" width="12.28515625" style="82" hidden="1" customWidth="1"/>
    <col min="2053" max="2053" width="7.85546875" style="82" hidden="1" customWidth="1"/>
    <col min="2054" max="2054" width="11.28515625" style="82" hidden="1" customWidth="1"/>
    <col min="2055" max="2055" width="12.140625" style="82" hidden="1" customWidth="1"/>
    <col min="2056" max="2056" width="11.7109375" style="82" hidden="1" customWidth="1"/>
    <col min="2057" max="2057" width="13" style="82" hidden="1" customWidth="1"/>
    <col min="2058" max="2058" width="4.5703125" style="82" hidden="1" customWidth="1"/>
    <col min="2059" max="2059" width="18.7109375" style="82" hidden="1" customWidth="1"/>
    <col min="2060" max="2303" width="5.28515625" style="82" hidden="1" customWidth="1"/>
    <col min="2304" max="2304" width="5.28515625" style="82" hidden="1"/>
    <col min="2305" max="2305" width="5.28515625" style="82" hidden="1" customWidth="1"/>
    <col min="2306" max="2306" width="12.42578125" style="82" hidden="1" customWidth="1"/>
    <col min="2307" max="2307" width="14.5703125" style="82" hidden="1" customWidth="1"/>
    <col min="2308" max="2308" width="12.28515625" style="82" hidden="1" customWidth="1"/>
    <col min="2309" max="2309" width="7.85546875" style="82" hidden="1" customWidth="1"/>
    <col min="2310" max="2310" width="11.28515625" style="82" hidden="1" customWidth="1"/>
    <col min="2311" max="2311" width="12.140625" style="82" hidden="1" customWidth="1"/>
    <col min="2312" max="2312" width="11.7109375" style="82" hidden="1" customWidth="1"/>
    <col min="2313" max="2313" width="13" style="82" hidden="1" customWidth="1"/>
    <col min="2314" max="2314" width="4.5703125" style="82" hidden="1" customWidth="1"/>
    <col min="2315" max="2315" width="18.7109375" style="82" hidden="1" customWidth="1"/>
    <col min="2316" max="2559" width="5.28515625" style="82" hidden="1" customWidth="1"/>
    <col min="2560" max="2560" width="5.28515625" style="82" hidden="1"/>
    <col min="2561" max="2561" width="5.28515625" style="82" hidden="1" customWidth="1"/>
    <col min="2562" max="2562" width="12.42578125" style="82" hidden="1" customWidth="1"/>
    <col min="2563" max="2563" width="14.5703125" style="82" hidden="1" customWidth="1"/>
    <col min="2564" max="2564" width="12.28515625" style="82" hidden="1" customWidth="1"/>
    <col min="2565" max="2565" width="7.85546875" style="82" hidden="1" customWidth="1"/>
    <col min="2566" max="2566" width="11.28515625" style="82" hidden="1" customWidth="1"/>
    <col min="2567" max="2567" width="12.140625" style="82" hidden="1" customWidth="1"/>
    <col min="2568" max="2568" width="11.7109375" style="82" hidden="1" customWidth="1"/>
    <col min="2569" max="2569" width="13" style="82" hidden="1" customWidth="1"/>
    <col min="2570" max="2570" width="4.5703125" style="82" hidden="1" customWidth="1"/>
    <col min="2571" max="2571" width="18.7109375" style="82" hidden="1" customWidth="1"/>
    <col min="2572" max="2815" width="5.28515625" style="82" hidden="1" customWidth="1"/>
    <col min="2816" max="2816" width="5.28515625" style="82" hidden="1"/>
    <col min="2817" max="2817" width="5.28515625" style="82" hidden="1" customWidth="1"/>
    <col min="2818" max="2818" width="12.42578125" style="82" hidden="1" customWidth="1"/>
    <col min="2819" max="2819" width="14.5703125" style="82" hidden="1" customWidth="1"/>
    <col min="2820" max="2820" width="12.28515625" style="82" hidden="1" customWidth="1"/>
    <col min="2821" max="2821" width="7.85546875" style="82" hidden="1" customWidth="1"/>
    <col min="2822" max="2822" width="11.28515625" style="82" hidden="1" customWidth="1"/>
    <col min="2823" max="2823" width="12.140625" style="82" hidden="1" customWidth="1"/>
    <col min="2824" max="2824" width="11.7109375" style="82" hidden="1" customWidth="1"/>
    <col min="2825" max="2825" width="13" style="82" hidden="1" customWidth="1"/>
    <col min="2826" max="2826" width="4.5703125" style="82" hidden="1" customWidth="1"/>
    <col min="2827" max="2827" width="18.7109375" style="82" hidden="1" customWidth="1"/>
    <col min="2828" max="3071" width="5.28515625" style="82" hidden="1" customWidth="1"/>
    <col min="3072" max="3072" width="5.28515625" style="82" hidden="1"/>
    <col min="3073" max="3073" width="5.28515625" style="82" hidden="1" customWidth="1"/>
    <col min="3074" max="3074" width="12.42578125" style="82" hidden="1" customWidth="1"/>
    <col min="3075" max="3075" width="14.5703125" style="82" hidden="1" customWidth="1"/>
    <col min="3076" max="3076" width="12.28515625" style="82" hidden="1" customWidth="1"/>
    <col min="3077" max="3077" width="7.85546875" style="82" hidden="1" customWidth="1"/>
    <col min="3078" max="3078" width="11.28515625" style="82" hidden="1" customWidth="1"/>
    <col min="3079" max="3079" width="12.140625" style="82" hidden="1" customWidth="1"/>
    <col min="3080" max="3080" width="11.7109375" style="82" hidden="1" customWidth="1"/>
    <col min="3081" max="3081" width="13" style="82" hidden="1" customWidth="1"/>
    <col min="3082" max="3082" width="4.5703125" style="82" hidden="1" customWidth="1"/>
    <col min="3083" max="3083" width="18.7109375" style="82" hidden="1" customWidth="1"/>
    <col min="3084" max="3327" width="5.28515625" style="82" hidden="1" customWidth="1"/>
    <col min="3328" max="3328" width="5.28515625" style="82" hidden="1"/>
    <col min="3329" max="3329" width="5.28515625" style="82" hidden="1" customWidth="1"/>
    <col min="3330" max="3330" width="12.42578125" style="82" hidden="1" customWidth="1"/>
    <col min="3331" max="3331" width="14.5703125" style="82" hidden="1" customWidth="1"/>
    <col min="3332" max="3332" width="12.28515625" style="82" hidden="1" customWidth="1"/>
    <col min="3333" max="3333" width="7.85546875" style="82" hidden="1" customWidth="1"/>
    <col min="3334" max="3334" width="11.28515625" style="82" hidden="1" customWidth="1"/>
    <col min="3335" max="3335" width="12.140625" style="82" hidden="1" customWidth="1"/>
    <col min="3336" max="3336" width="11.7109375" style="82" hidden="1" customWidth="1"/>
    <col min="3337" max="3337" width="13" style="82" hidden="1" customWidth="1"/>
    <col min="3338" max="3338" width="4.5703125" style="82" hidden="1" customWidth="1"/>
    <col min="3339" max="3339" width="18.7109375" style="82" hidden="1" customWidth="1"/>
    <col min="3340" max="3583" width="5.28515625" style="82" hidden="1" customWidth="1"/>
    <col min="3584" max="3584" width="5.28515625" style="82" hidden="1"/>
    <col min="3585" max="3585" width="5.28515625" style="82" hidden="1" customWidth="1"/>
    <col min="3586" max="3586" width="12.42578125" style="82" hidden="1" customWidth="1"/>
    <col min="3587" max="3587" width="14.5703125" style="82" hidden="1" customWidth="1"/>
    <col min="3588" max="3588" width="12.28515625" style="82" hidden="1" customWidth="1"/>
    <col min="3589" max="3589" width="7.85546875" style="82" hidden="1" customWidth="1"/>
    <col min="3590" max="3590" width="11.28515625" style="82" hidden="1" customWidth="1"/>
    <col min="3591" max="3591" width="12.140625" style="82" hidden="1" customWidth="1"/>
    <col min="3592" max="3592" width="11.7109375" style="82" hidden="1" customWidth="1"/>
    <col min="3593" max="3593" width="13" style="82" hidden="1" customWidth="1"/>
    <col min="3594" max="3594" width="4.5703125" style="82" hidden="1" customWidth="1"/>
    <col min="3595" max="3595" width="18.7109375" style="82" hidden="1" customWidth="1"/>
    <col min="3596" max="3839" width="5.28515625" style="82" hidden="1" customWidth="1"/>
    <col min="3840" max="3840" width="5.28515625" style="82" hidden="1"/>
    <col min="3841" max="3841" width="5.28515625" style="82" hidden="1" customWidth="1"/>
    <col min="3842" max="3842" width="12.42578125" style="82" hidden="1" customWidth="1"/>
    <col min="3843" max="3843" width="14.5703125" style="82" hidden="1" customWidth="1"/>
    <col min="3844" max="3844" width="12.28515625" style="82" hidden="1" customWidth="1"/>
    <col min="3845" max="3845" width="7.85546875" style="82" hidden="1" customWidth="1"/>
    <col min="3846" max="3846" width="11.28515625" style="82" hidden="1" customWidth="1"/>
    <col min="3847" max="3847" width="12.140625" style="82" hidden="1" customWidth="1"/>
    <col min="3848" max="3848" width="11.7109375" style="82" hidden="1" customWidth="1"/>
    <col min="3849" max="3849" width="13" style="82" hidden="1" customWidth="1"/>
    <col min="3850" max="3850" width="4.5703125" style="82" hidden="1" customWidth="1"/>
    <col min="3851" max="3851" width="18.7109375" style="82" hidden="1" customWidth="1"/>
    <col min="3852" max="4095" width="5.28515625" style="82" hidden="1" customWidth="1"/>
    <col min="4096" max="4096" width="5.28515625" style="82" hidden="1"/>
    <col min="4097" max="4097" width="5.28515625" style="82" hidden="1" customWidth="1"/>
    <col min="4098" max="4098" width="12.42578125" style="82" hidden="1" customWidth="1"/>
    <col min="4099" max="4099" width="14.5703125" style="82" hidden="1" customWidth="1"/>
    <col min="4100" max="4100" width="12.28515625" style="82" hidden="1" customWidth="1"/>
    <col min="4101" max="4101" width="7.85546875" style="82" hidden="1" customWidth="1"/>
    <col min="4102" max="4102" width="11.28515625" style="82" hidden="1" customWidth="1"/>
    <col min="4103" max="4103" width="12.140625" style="82" hidden="1" customWidth="1"/>
    <col min="4104" max="4104" width="11.7109375" style="82" hidden="1" customWidth="1"/>
    <col min="4105" max="4105" width="13" style="82" hidden="1" customWidth="1"/>
    <col min="4106" max="4106" width="4.5703125" style="82" hidden="1" customWidth="1"/>
    <col min="4107" max="4107" width="18.7109375" style="82" hidden="1" customWidth="1"/>
    <col min="4108" max="4351" width="5.28515625" style="82" hidden="1" customWidth="1"/>
    <col min="4352" max="4352" width="5.28515625" style="82" hidden="1"/>
    <col min="4353" max="4353" width="5.28515625" style="82" hidden="1" customWidth="1"/>
    <col min="4354" max="4354" width="12.42578125" style="82" hidden="1" customWidth="1"/>
    <col min="4355" max="4355" width="14.5703125" style="82" hidden="1" customWidth="1"/>
    <col min="4356" max="4356" width="12.28515625" style="82" hidden="1" customWidth="1"/>
    <col min="4357" max="4357" width="7.85546875" style="82" hidden="1" customWidth="1"/>
    <col min="4358" max="4358" width="11.28515625" style="82" hidden="1" customWidth="1"/>
    <col min="4359" max="4359" width="12.140625" style="82" hidden="1" customWidth="1"/>
    <col min="4360" max="4360" width="11.7109375" style="82" hidden="1" customWidth="1"/>
    <col min="4361" max="4361" width="13" style="82" hidden="1" customWidth="1"/>
    <col min="4362" max="4362" width="4.5703125" style="82" hidden="1" customWidth="1"/>
    <col min="4363" max="4363" width="18.7109375" style="82" hidden="1" customWidth="1"/>
    <col min="4364" max="4607" width="5.28515625" style="82" hidden="1" customWidth="1"/>
    <col min="4608" max="4608" width="5.28515625" style="82" hidden="1"/>
    <col min="4609" max="4609" width="5.28515625" style="82" hidden="1" customWidth="1"/>
    <col min="4610" max="4610" width="12.42578125" style="82" hidden="1" customWidth="1"/>
    <col min="4611" max="4611" width="14.5703125" style="82" hidden="1" customWidth="1"/>
    <col min="4612" max="4612" width="12.28515625" style="82" hidden="1" customWidth="1"/>
    <col min="4613" max="4613" width="7.85546875" style="82" hidden="1" customWidth="1"/>
    <col min="4614" max="4614" width="11.28515625" style="82" hidden="1" customWidth="1"/>
    <col min="4615" max="4615" width="12.140625" style="82" hidden="1" customWidth="1"/>
    <col min="4616" max="4616" width="11.7109375" style="82" hidden="1" customWidth="1"/>
    <col min="4617" max="4617" width="13" style="82" hidden="1" customWidth="1"/>
    <col min="4618" max="4618" width="4.5703125" style="82" hidden="1" customWidth="1"/>
    <col min="4619" max="4619" width="18.7109375" style="82" hidden="1" customWidth="1"/>
    <col min="4620" max="4863" width="5.28515625" style="82" hidden="1" customWidth="1"/>
    <col min="4864" max="4864" width="5.28515625" style="82" hidden="1"/>
    <col min="4865" max="4865" width="5.28515625" style="82" hidden="1" customWidth="1"/>
    <col min="4866" max="4866" width="12.42578125" style="82" hidden="1" customWidth="1"/>
    <col min="4867" max="4867" width="14.5703125" style="82" hidden="1" customWidth="1"/>
    <col min="4868" max="4868" width="12.28515625" style="82" hidden="1" customWidth="1"/>
    <col min="4869" max="4869" width="7.85546875" style="82" hidden="1" customWidth="1"/>
    <col min="4870" max="4870" width="11.28515625" style="82" hidden="1" customWidth="1"/>
    <col min="4871" max="4871" width="12.140625" style="82" hidden="1" customWidth="1"/>
    <col min="4872" max="4872" width="11.7109375" style="82" hidden="1" customWidth="1"/>
    <col min="4873" max="4873" width="13" style="82" hidden="1" customWidth="1"/>
    <col min="4874" max="4874" width="4.5703125" style="82" hidden="1" customWidth="1"/>
    <col min="4875" max="4875" width="18.7109375" style="82" hidden="1" customWidth="1"/>
    <col min="4876" max="5119" width="5.28515625" style="82" hidden="1" customWidth="1"/>
    <col min="5120" max="5120" width="5.28515625" style="82" hidden="1"/>
    <col min="5121" max="5121" width="5.28515625" style="82" hidden="1" customWidth="1"/>
    <col min="5122" max="5122" width="12.42578125" style="82" hidden="1" customWidth="1"/>
    <col min="5123" max="5123" width="14.5703125" style="82" hidden="1" customWidth="1"/>
    <col min="5124" max="5124" width="12.28515625" style="82" hidden="1" customWidth="1"/>
    <col min="5125" max="5125" width="7.85546875" style="82" hidden="1" customWidth="1"/>
    <col min="5126" max="5126" width="11.28515625" style="82" hidden="1" customWidth="1"/>
    <col min="5127" max="5127" width="12.140625" style="82" hidden="1" customWidth="1"/>
    <col min="5128" max="5128" width="11.7109375" style="82" hidden="1" customWidth="1"/>
    <col min="5129" max="5129" width="13" style="82" hidden="1" customWidth="1"/>
    <col min="5130" max="5130" width="4.5703125" style="82" hidden="1" customWidth="1"/>
    <col min="5131" max="5131" width="18.7109375" style="82" hidden="1" customWidth="1"/>
    <col min="5132" max="5375" width="5.28515625" style="82" hidden="1" customWidth="1"/>
    <col min="5376" max="5376" width="5.28515625" style="82" hidden="1"/>
    <col min="5377" max="5377" width="5.28515625" style="82" hidden="1" customWidth="1"/>
    <col min="5378" max="5378" width="12.42578125" style="82" hidden="1" customWidth="1"/>
    <col min="5379" max="5379" width="14.5703125" style="82" hidden="1" customWidth="1"/>
    <col min="5380" max="5380" width="12.28515625" style="82" hidden="1" customWidth="1"/>
    <col min="5381" max="5381" width="7.85546875" style="82" hidden="1" customWidth="1"/>
    <col min="5382" max="5382" width="11.28515625" style="82" hidden="1" customWidth="1"/>
    <col min="5383" max="5383" width="12.140625" style="82" hidden="1" customWidth="1"/>
    <col min="5384" max="5384" width="11.7109375" style="82" hidden="1" customWidth="1"/>
    <col min="5385" max="5385" width="13" style="82" hidden="1" customWidth="1"/>
    <col min="5386" max="5386" width="4.5703125" style="82" hidden="1" customWidth="1"/>
    <col min="5387" max="5387" width="18.7109375" style="82" hidden="1" customWidth="1"/>
    <col min="5388" max="5631" width="5.28515625" style="82" hidden="1" customWidth="1"/>
    <col min="5632" max="5632" width="5.28515625" style="82" hidden="1"/>
    <col min="5633" max="5633" width="5.28515625" style="82" hidden="1" customWidth="1"/>
    <col min="5634" max="5634" width="12.42578125" style="82" hidden="1" customWidth="1"/>
    <col min="5635" max="5635" width="14.5703125" style="82" hidden="1" customWidth="1"/>
    <col min="5636" max="5636" width="12.28515625" style="82" hidden="1" customWidth="1"/>
    <col min="5637" max="5637" width="7.85546875" style="82" hidden="1" customWidth="1"/>
    <col min="5638" max="5638" width="11.28515625" style="82" hidden="1" customWidth="1"/>
    <col min="5639" max="5639" width="12.140625" style="82" hidden="1" customWidth="1"/>
    <col min="5640" max="5640" width="11.7109375" style="82" hidden="1" customWidth="1"/>
    <col min="5641" max="5641" width="13" style="82" hidden="1" customWidth="1"/>
    <col min="5642" max="5642" width="4.5703125" style="82" hidden="1" customWidth="1"/>
    <col min="5643" max="5643" width="18.7109375" style="82" hidden="1" customWidth="1"/>
    <col min="5644" max="5887" width="5.28515625" style="82" hidden="1" customWidth="1"/>
    <col min="5888" max="5888" width="5.28515625" style="82" hidden="1"/>
    <col min="5889" max="5889" width="5.28515625" style="82" hidden="1" customWidth="1"/>
    <col min="5890" max="5890" width="12.42578125" style="82" hidden="1" customWidth="1"/>
    <col min="5891" max="5891" width="14.5703125" style="82" hidden="1" customWidth="1"/>
    <col min="5892" max="5892" width="12.28515625" style="82" hidden="1" customWidth="1"/>
    <col min="5893" max="5893" width="7.85546875" style="82" hidden="1" customWidth="1"/>
    <col min="5894" max="5894" width="11.28515625" style="82" hidden="1" customWidth="1"/>
    <col min="5895" max="5895" width="12.140625" style="82" hidden="1" customWidth="1"/>
    <col min="5896" max="5896" width="11.7109375" style="82" hidden="1" customWidth="1"/>
    <col min="5897" max="5897" width="13" style="82" hidden="1" customWidth="1"/>
    <col min="5898" max="5898" width="4.5703125" style="82" hidden="1" customWidth="1"/>
    <col min="5899" max="5899" width="18.7109375" style="82" hidden="1" customWidth="1"/>
    <col min="5900" max="6143" width="5.28515625" style="82" hidden="1" customWidth="1"/>
    <col min="6144" max="6144" width="5.28515625" style="82" hidden="1"/>
    <col min="6145" max="6145" width="5.28515625" style="82" hidden="1" customWidth="1"/>
    <col min="6146" max="6146" width="12.42578125" style="82" hidden="1" customWidth="1"/>
    <col min="6147" max="6147" width="14.5703125" style="82" hidden="1" customWidth="1"/>
    <col min="6148" max="6148" width="12.28515625" style="82" hidden="1" customWidth="1"/>
    <col min="6149" max="6149" width="7.85546875" style="82" hidden="1" customWidth="1"/>
    <col min="6150" max="6150" width="11.28515625" style="82" hidden="1" customWidth="1"/>
    <col min="6151" max="6151" width="12.140625" style="82" hidden="1" customWidth="1"/>
    <col min="6152" max="6152" width="11.7109375" style="82" hidden="1" customWidth="1"/>
    <col min="6153" max="6153" width="13" style="82" hidden="1" customWidth="1"/>
    <col min="6154" max="6154" width="4.5703125" style="82" hidden="1" customWidth="1"/>
    <col min="6155" max="6155" width="18.7109375" style="82" hidden="1" customWidth="1"/>
    <col min="6156" max="6399" width="5.28515625" style="82" hidden="1" customWidth="1"/>
    <col min="6400" max="6400" width="5.28515625" style="82" hidden="1"/>
    <col min="6401" max="6401" width="5.28515625" style="82" hidden="1" customWidth="1"/>
    <col min="6402" max="6402" width="12.42578125" style="82" hidden="1" customWidth="1"/>
    <col min="6403" max="6403" width="14.5703125" style="82" hidden="1" customWidth="1"/>
    <col min="6404" max="6404" width="12.28515625" style="82" hidden="1" customWidth="1"/>
    <col min="6405" max="6405" width="7.85546875" style="82" hidden="1" customWidth="1"/>
    <col min="6406" max="6406" width="11.28515625" style="82" hidden="1" customWidth="1"/>
    <col min="6407" max="6407" width="12.140625" style="82" hidden="1" customWidth="1"/>
    <col min="6408" max="6408" width="11.7109375" style="82" hidden="1" customWidth="1"/>
    <col min="6409" max="6409" width="13" style="82" hidden="1" customWidth="1"/>
    <col min="6410" max="6410" width="4.5703125" style="82" hidden="1" customWidth="1"/>
    <col min="6411" max="6411" width="18.7109375" style="82" hidden="1" customWidth="1"/>
    <col min="6412" max="6655" width="5.28515625" style="82" hidden="1" customWidth="1"/>
    <col min="6656" max="6656" width="5.28515625" style="82" hidden="1"/>
    <col min="6657" max="6657" width="5.28515625" style="82" hidden="1" customWidth="1"/>
    <col min="6658" max="6658" width="12.42578125" style="82" hidden="1" customWidth="1"/>
    <col min="6659" max="6659" width="14.5703125" style="82" hidden="1" customWidth="1"/>
    <col min="6660" max="6660" width="12.28515625" style="82" hidden="1" customWidth="1"/>
    <col min="6661" max="6661" width="7.85546875" style="82" hidden="1" customWidth="1"/>
    <col min="6662" max="6662" width="11.28515625" style="82" hidden="1" customWidth="1"/>
    <col min="6663" max="6663" width="12.140625" style="82" hidden="1" customWidth="1"/>
    <col min="6664" max="6664" width="11.7109375" style="82" hidden="1" customWidth="1"/>
    <col min="6665" max="6665" width="13" style="82" hidden="1" customWidth="1"/>
    <col min="6666" max="6666" width="4.5703125" style="82" hidden="1" customWidth="1"/>
    <col min="6667" max="6667" width="18.7109375" style="82" hidden="1" customWidth="1"/>
    <col min="6668" max="6911" width="5.28515625" style="82" hidden="1" customWidth="1"/>
    <col min="6912" max="6912" width="5.28515625" style="82" hidden="1"/>
    <col min="6913" max="6913" width="5.28515625" style="82" hidden="1" customWidth="1"/>
    <col min="6914" max="6914" width="12.42578125" style="82" hidden="1" customWidth="1"/>
    <col min="6915" max="6915" width="14.5703125" style="82" hidden="1" customWidth="1"/>
    <col min="6916" max="6916" width="12.28515625" style="82" hidden="1" customWidth="1"/>
    <col min="6917" max="6917" width="7.85546875" style="82" hidden="1" customWidth="1"/>
    <col min="6918" max="6918" width="11.28515625" style="82" hidden="1" customWidth="1"/>
    <col min="6919" max="6919" width="12.140625" style="82" hidden="1" customWidth="1"/>
    <col min="6920" max="6920" width="11.7109375" style="82" hidden="1" customWidth="1"/>
    <col min="6921" max="6921" width="13" style="82" hidden="1" customWidth="1"/>
    <col min="6922" max="6922" width="4.5703125" style="82" hidden="1" customWidth="1"/>
    <col min="6923" max="6923" width="18.7109375" style="82" hidden="1" customWidth="1"/>
    <col min="6924" max="7167" width="5.28515625" style="82" hidden="1" customWidth="1"/>
    <col min="7168" max="7168" width="5.28515625" style="82" hidden="1"/>
    <col min="7169" max="7169" width="5.28515625" style="82" hidden="1" customWidth="1"/>
    <col min="7170" max="7170" width="12.42578125" style="82" hidden="1" customWidth="1"/>
    <col min="7171" max="7171" width="14.5703125" style="82" hidden="1" customWidth="1"/>
    <col min="7172" max="7172" width="12.28515625" style="82" hidden="1" customWidth="1"/>
    <col min="7173" max="7173" width="7.85546875" style="82" hidden="1" customWidth="1"/>
    <col min="7174" max="7174" width="11.28515625" style="82" hidden="1" customWidth="1"/>
    <col min="7175" max="7175" width="12.140625" style="82" hidden="1" customWidth="1"/>
    <col min="7176" max="7176" width="11.7109375" style="82" hidden="1" customWidth="1"/>
    <col min="7177" max="7177" width="13" style="82" hidden="1" customWidth="1"/>
    <col min="7178" max="7178" width="4.5703125" style="82" hidden="1" customWidth="1"/>
    <col min="7179" max="7179" width="18.7109375" style="82" hidden="1" customWidth="1"/>
    <col min="7180" max="7423" width="5.28515625" style="82" hidden="1" customWidth="1"/>
    <col min="7424" max="7424" width="5.28515625" style="82" hidden="1"/>
    <col min="7425" max="7425" width="5.28515625" style="82" hidden="1" customWidth="1"/>
    <col min="7426" max="7426" width="12.42578125" style="82" hidden="1" customWidth="1"/>
    <col min="7427" max="7427" width="14.5703125" style="82" hidden="1" customWidth="1"/>
    <col min="7428" max="7428" width="12.28515625" style="82" hidden="1" customWidth="1"/>
    <col min="7429" max="7429" width="7.85546875" style="82" hidden="1" customWidth="1"/>
    <col min="7430" max="7430" width="11.28515625" style="82" hidden="1" customWidth="1"/>
    <col min="7431" max="7431" width="12.140625" style="82" hidden="1" customWidth="1"/>
    <col min="7432" max="7432" width="11.7109375" style="82" hidden="1" customWidth="1"/>
    <col min="7433" max="7433" width="13" style="82" hidden="1" customWidth="1"/>
    <col min="7434" max="7434" width="4.5703125" style="82" hidden="1" customWidth="1"/>
    <col min="7435" max="7435" width="18.7109375" style="82" hidden="1" customWidth="1"/>
    <col min="7436" max="7679" width="5.28515625" style="82" hidden="1" customWidth="1"/>
    <col min="7680" max="7680" width="5.28515625" style="82" hidden="1"/>
    <col min="7681" max="7681" width="5.28515625" style="82" hidden="1" customWidth="1"/>
    <col min="7682" max="7682" width="12.42578125" style="82" hidden="1" customWidth="1"/>
    <col min="7683" max="7683" width="14.5703125" style="82" hidden="1" customWidth="1"/>
    <col min="7684" max="7684" width="12.28515625" style="82" hidden="1" customWidth="1"/>
    <col min="7685" max="7685" width="7.85546875" style="82" hidden="1" customWidth="1"/>
    <col min="7686" max="7686" width="11.28515625" style="82" hidden="1" customWidth="1"/>
    <col min="7687" max="7687" width="12.140625" style="82" hidden="1" customWidth="1"/>
    <col min="7688" max="7688" width="11.7109375" style="82" hidden="1" customWidth="1"/>
    <col min="7689" max="7689" width="13" style="82" hidden="1" customWidth="1"/>
    <col min="7690" max="7690" width="4.5703125" style="82" hidden="1" customWidth="1"/>
    <col min="7691" max="7691" width="18.7109375" style="82" hidden="1" customWidth="1"/>
    <col min="7692" max="7935" width="5.28515625" style="82" hidden="1" customWidth="1"/>
    <col min="7936" max="7936" width="5.28515625" style="82" hidden="1"/>
    <col min="7937" max="7937" width="5.28515625" style="82" hidden="1" customWidth="1"/>
    <col min="7938" max="7938" width="12.42578125" style="82" hidden="1" customWidth="1"/>
    <col min="7939" max="7939" width="14.5703125" style="82" hidden="1" customWidth="1"/>
    <col min="7940" max="7940" width="12.28515625" style="82" hidden="1" customWidth="1"/>
    <col min="7941" max="7941" width="7.85546875" style="82" hidden="1" customWidth="1"/>
    <col min="7942" max="7942" width="11.28515625" style="82" hidden="1" customWidth="1"/>
    <col min="7943" max="7943" width="12.140625" style="82" hidden="1" customWidth="1"/>
    <col min="7944" max="7944" width="11.7109375" style="82" hidden="1" customWidth="1"/>
    <col min="7945" max="7945" width="13" style="82" hidden="1" customWidth="1"/>
    <col min="7946" max="7946" width="4.5703125" style="82" hidden="1" customWidth="1"/>
    <col min="7947" max="7947" width="18.7109375" style="82" hidden="1" customWidth="1"/>
    <col min="7948" max="8191" width="5.28515625" style="82" hidden="1" customWidth="1"/>
    <col min="8192" max="8192" width="5.28515625" style="82" hidden="1"/>
    <col min="8193" max="8193" width="5.28515625" style="82" hidden="1" customWidth="1"/>
    <col min="8194" max="8194" width="12.42578125" style="82" hidden="1" customWidth="1"/>
    <col min="8195" max="8195" width="14.5703125" style="82" hidden="1" customWidth="1"/>
    <col min="8196" max="8196" width="12.28515625" style="82" hidden="1" customWidth="1"/>
    <col min="8197" max="8197" width="7.85546875" style="82" hidden="1" customWidth="1"/>
    <col min="8198" max="8198" width="11.28515625" style="82" hidden="1" customWidth="1"/>
    <col min="8199" max="8199" width="12.140625" style="82" hidden="1" customWidth="1"/>
    <col min="8200" max="8200" width="11.7109375" style="82" hidden="1" customWidth="1"/>
    <col min="8201" max="8201" width="13" style="82" hidden="1" customWidth="1"/>
    <col min="8202" max="8202" width="4.5703125" style="82" hidden="1" customWidth="1"/>
    <col min="8203" max="8203" width="18.7109375" style="82" hidden="1" customWidth="1"/>
    <col min="8204" max="8447" width="5.28515625" style="82" hidden="1" customWidth="1"/>
    <col min="8448" max="8448" width="5.28515625" style="82" hidden="1"/>
    <col min="8449" max="8449" width="5.28515625" style="82" hidden="1" customWidth="1"/>
    <col min="8450" max="8450" width="12.42578125" style="82" hidden="1" customWidth="1"/>
    <col min="8451" max="8451" width="14.5703125" style="82" hidden="1" customWidth="1"/>
    <col min="8452" max="8452" width="12.28515625" style="82" hidden="1" customWidth="1"/>
    <col min="8453" max="8453" width="7.85546875" style="82" hidden="1" customWidth="1"/>
    <col min="8454" max="8454" width="11.28515625" style="82" hidden="1" customWidth="1"/>
    <col min="8455" max="8455" width="12.140625" style="82" hidden="1" customWidth="1"/>
    <col min="8456" max="8456" width="11.7109375" style="82" hidden="1" customWidth="1"/>
    <col min="8457" max="8457" width="13" style="82" hidden="1" customWidth="1"/>
    <col min="8458" max="8458" width="4.5703125" style="82" hidden="1" customWidth="1"/>
    <col min="8459" max="8459" width="18.7109375" style="82" hidden="1" customWidth="1"/>
    <col min="8460" max="8703" width="5.28515625" style="82" hidden="1" customWidth="1"/>
    <col min="8704" max="8704" width="5.28515625" style="82" hidden="1"/>
    <col min="8705" max="8705" width="5.28515625" style="82" hidden="1" customWidth="1"/>
    <col min="8706" max="8706" width="12.42578125" style="82" hidden="1" customWidth="1"/>
    <col min="8707" max="8707" width="14.5703125" style="82" hidden="1" customWidth="1"/>
    <col min="8708" max="8708" width="12.28515625" style="82" hidden="1" customWidth="1"/>
    <col min="8709" max="8709" width="7.85546875" style="82" hidden="1" customWidth="1"/>
    <col min="8710" max="8710" width="11.28515625" style="82" hidden="1" customWidth="1"/>
    <col min="8711" max="8711" width="12.140625" style="82" hidden="1" customWidth="1"/>
    <col min="8712" max="8712" width="11.7109375" style="82" hidden="1" customWidth="1"/>
    <col min="8713" max="8713" width="13" style="82" hidden="1" customWidth="1"/>
    <col min="8714" max="8714" width="4.5703125" style="82" hidden="1" customWidth="1"/>
    <col min="8715" max="8715" width="18.7109375" style="82" hidden="1" customWidth="1"/>
    <col min="8716" max="8959" width="5.28515625" style="82" hidden="1" customWidth="1"/>
    <col min="8960" max="8960" width="5.28515625" style="82" hidden="1"/>
    <col min="8961" max="8961" width="5.28515625" style="82" hidden="1" customWidth="1"/>
    <col min="8962" max="8962" width="12.42578125" style="82" hidden="1" customWidth="1"/>
    <col min="8963" max="8963" width="14.5703125" style="82" hidden="1" customWidth="1"/>
    <col min="8964" max="8964" width="12.28515625" style="82" hidden="1" customWidth="1"/>
    <col min="8965" max="8965" width="7.85546875" style="82" hidden="1" customWidth="1"/>
    <col min="8966" max="8966" width="11.28515625" style="82" hidden="1" customWidth="1"/>
    <col min="8967" max="8967" width="12.140625" style="82" hidden="1" customWidth="1"/>
    <col min="8968" max="8968" width="11.7109375" style="82" hidden="1" customWidth="1"/>
    <col min="8969" max="8969" width="13" style="82" hidden="1" customWidth="1"/>
    <col min="8970" max="8970" width="4.5703125" style="82" hidden="1" customWidth="1"/>
    <col min="8971" max="8971" width="18.7109375" style="82" hidden="1" customWidth="1"/>
    <col min="8972" max="9215" width="5.28515625" style="82" hidden="1" customWidth="1"/>
    <col min="9216" max="9216" width="5.28515625" style="82" hidden="1"/>
    <col min="9217" max="9217" width="5.28515625" style="82" hidden="1" customWidth="1"/>
    <col min="9218" max="9218" width="12.42578125" style="82" hidden="1" customWidth="1"/>
    <col min="9219" max="9219" width="14.5703125" style="82" hidden="1" customWidth="1"/>
    <col min="9220" max="9220" width="12.28515625" style="82" hidden="1" customWidth="1"/>
    <col min="9221" max="9221" width="7.85546875" style="82" hidden="1" customWidth="1"/>
    <col min="9222" max="9222" width="11.28515625" style="82" hidden="1" customWidth="1"/>
    <col min="9223" max="9223" width="12.140625" style="82" hidden="1" customWidth="1"/>
    <col min="9224" max="9224" width="11.7109375" style="82" hidden="1" customWidth="1"/>
    <col min="9225" max="9225" width="13" style="82" hidden="1" customWidth="1"/>
    <col min="9226" max="9226" width="4.5703125" style="82" hidden="1" customWidth="1"/>
    <col min="9227" max="9227" width="18.7109375" style="82" hidden="1" customWidth="1"/>
    <col min="9228" max="9471" width="5.28515625" style="82" hidden="1" customWidth="1"/>
    <col min="9472" max="9472" width="5.28515625" style="82" hidden="1"/>
    <col min="9473" max="9473" width="5.28515625" style="82" hidden="1" customWidth="1"/>
    <col min="9474" max="9474" width="12.42578125" style="82" hidden="1" customWidth="1"/>
    <col min="9475" max="9475" width="14.5703125" style="82" hidden="1" customWidth="1"/>
    <col min="9476" max="9476" width="12.28515625" style="82" hidden="1" customWidth="1"/>
    <col min="9477" max="9477" width="7.85546875" style="82" hidden="1" customWidth="1"/>
    <col min="9478" max="9478" width="11.28515625" style="82" hidden="1" customWidth="1"/>
    <col min="9479" max="9479" width="12.140625" style="82" hidden="1" customWidth="1"/>
    <col min="9480" max="9480" width="11.7109375" style="82" hidden="1" customWidth="1"/>
    <col min="9481" max="9481" width="13" style="82" hidden="1" customWidth="1"/>
    <col min="9482" max="9482" width="4.5703125" style="82" hidden="1" customWidth="1"/>
    <col min="9483" max="9483" width="18.7109375" style="82" hidden="1" customWidth="1"/>
    <col min="9484" max="9727" width="5.28515625" style="82" hidden="1" customWidth="1"/>
    <col min="9728" max="9728" width="5.28515625" style="82" hidden="1"/>
    <col min="9729" max="9729" width="5.28515625" style="82" hidden="1" customWidth="1"/>
    <col min="9730" max="9730" width="12.42578125" style="82" hidden="1" customWidth="1"/>
    <col min="9731" max="9731" width="14.5703125" style="82" hidden="1" customWidth="1"/>
    <col min="9732" max="9732" width="12.28515625" style="82" hidden="1" customWidth="1"/>
    <col min="9733" max="9733" width="7.85546875" style="82" hidden="1" customWidth="1"/>
    <col min="9734" max="9734" width="11.28515625" style="82" hidden="1" customWidth="1"/>
    <col min="9735" max="9735" width="12.140625" style="82" hidden="1" customWidth="1"/>
    <col min="9736" max="9736" width="11.7109375" style="82" hidden="1" customWidth="1"/>
    <col min="9737" max="9737" width="13" style="82" hidden="1" customWidth="1"/>
    <col min="9738" max="9738" width="4.5703125" style="82" hidden="1" customWidth="1"/>
    <col min="9739" max="9739" width="18.7109375" style="82" hidden="1" customWidth="1"/>
    <col min="9740" max="9983" width="5.28515625" style="82" hidden="1" customWidth="1"/>
    <col min="9984" max="9984" width="5.28515625" style="82" hidden="1"/>
    <col min="9985" max="9985" width="5.28515625" style="82" hidden="1" customWidth="1"/>
    <col min="9986" max="9986" width="12.42578125" style="82" hidden="1" customWidth="1"/>
    <col min="9987" max="9987" width="14.5703125" style="82" hidden="1" customWidth="1"/>
    <col min="9988" max="9988" width="12.28515625" style="82" hidden="1" customWidth="1"/>
    <col min="9989" max="9989" width="7.85546875" style="82" hidden="1" customWidth="1"/>
    <col min="9990" max="9990" width="11.28515625" style="82" hidden="1" customWidth="1"/>
    <col min="9991" max="9991" width="12.140625" style="82" hidden="1" customWidth="1"/>
    <col min="9992" max="9992" width="11.7109375" style="82" hidden="1" customWidth="1"/>
    <col min="9993" max="9993" width="13" style="82" hidden="1" customWidth="1"/>
    <col min="9994" max="9994" width="4.5703125" style="82" hidden="1" customWidth="1"/>
    <col min="9995" max="9995" width="18.7109375" style="82" hidden="1" customWidth="1"/>
    <col min="9996" max="10239" width="5.28515625" style="82" hidden="1" customWidth="1"/>
    <col min="10240" max="10240" width="5.28515625" style="82" hidden="1"/>
    <col min="10241" max="10241" width="5.28515625" style="82" hidden="1" customWidth="1"/>
    <col min="10242" max="10242" width="12.42578125" style="82" hidden="1" customWidth="1"/>
    <col min="10243" max="10243" width="14.5703125" style="82" hidden="1" customWidth="1"/>
    <col min="10244" max="10244" width="12.28515625" style="82" hidden="1" customWidth="1"/>
    <col min="10245" max="10245" width="7.85546875" style="82" hidden="1" customWidth="1"/>
    <col min="10246" max="10246" width="11.28515625" style="82" hidden="1" customWidth="1"/>
    <col min="10247" max="10247" width="12.140625" style="82" hidden="1" customWidth="1"/>
    <col min="10248" max="10248" width="11.7109375" style="82" hidden="1" customWidth="1"/>
    <col min="10249" max="10249" width="13" style="82" hidden="1" customWidth="1"/>
    <col min="10250" max="10250" width="4.5703125" style="82" hidden="1" customWidth="1"/>
    <col min="10251" max="10251" width="18.7109375" style="82" hidden="1" customWidth="1"/>
    <col min="10252" max="10495" width="5.28515625" style="82" hidden="1" customWidth="1"/>
    <col min="10496" max="10496" width="5.28515625" style="82" hidden="1"/>
    <col min="10497" max="10497" width="5.28515625" style="82" hidden="1" customWidth="1"/>
    <col min="10498" max="10498" width="12.42578125" style="82" hidden="1" customWidth="1"/>
    <col min="10499" max="10499" width="14.5703125" style="82" hidden="1" customWidth="1"/>
    <col min="10500" max="10500" width="12.28515625" style="82" hidden="1" customWidth="1"/>
    <col min="10501" max="10501" width="7.85546875" style="82" hidden="1" customWidth="1"/>
    <col min="10502" max="10502" width="11.28515625" style="82" hidden="1" customWidth="1"/>
    <col min="10503" max="10503" width="12.140625" style="82" hidden="1" customWidth="1"/>
    <col min="10504" max="10504" width="11.7109375" style="82" hidden="1" customWidth="1"/>
    <col min="10505" max="10505" width="13" style="82" hidden="1" customWidth="1"/>
    <col min="10506" max="10506" width="4.5703125" style="82" hidden="1" customWidth="1"/>
    <col min="10507" max="10507" width="18.7109375" style="82" hidden="1" customWidth="1"/>
    <col min="10508" max="10751" width="5.28515625" style="82" hidden="1" customWidth="1"/>
    <col min="10752" max="10752" width="5.28515625" style="82" hidden="1"/>
    <col min="10753" max="10753" width="5.28515625" style="82" hidden="1" customWidth="1"/>
    <col min="10754" max="10754" width="12.42578125" style="82" hidden="1" customWidth="1"/>
    <col min="10755" max="10755" width="14.5703125" style="82" hidden="1" customWidth="1"/>
    <col min="10756" max="10756" width="12.28515625" style="82" hidden="1" customWidth="1"/>
    <col min="10757" max="10757" width="7.85546875" style="82" hidden="1" customWidth="1"/>
    <col min="10758" max="10758" width="11.28515625" style="82" hidden="1" customWidth="1"/>
    <col min="10759" max="10759" width="12.140625" style="82" hidden="1" customWidth="1"/>
    <col min="10760" max="10760" width="11.7109375" style="82" hidden="1" customWidth="1"/>
    <col min="10761" max="10761" width="13" style="82" hidden="1" customWidth="1"/>
    <col min="10762" max="10762" width="4.5703125" style="82" hidden="1" customWidth="1"/>
    <col min="10763" max="10763" width="18.7109375" style="82" hidden="1" customWidth="1"/>
    <col min="10764" max="11007" width="5.28515625" style="82" hidden="1" customWidth="1"/>
    <col min="11008" max="11008" width="5.28515625" style="82" hidden="1"/>
    <col min="11009" max="11009" width="5.28515625" style="82" hidden="1" customWidth="1"/>
    <col min="11010" max="11010" width="12.42578125" style="82" hidden="1" customWidth="1"/>
    <col min="11011" max="11011" width="14.5703125" style="82" hidden="1" customWidth="1"/>
    <col min="11012" max="11012" width="12.28515625" style="82" hidden="1" customWidth="1"/>
    <col min="11013" max="11013" width="7.85546875" style="82" hidden="1" customWidth="1"/>
    <col min="11014" max="11014" width="11.28515625" style="82" hidden="1" customWidth="1"/>
    <col min="11015" max="11015" width="12.140625" style="82" hidden="1" customWidth="1"/>
    <col min="11016" max="11016" width="11.7109375" style="82" hidden="1" customWidth="1"/>
    <col min="11017" max="11017" width="13" style="82" hidden="1" customWidth="1"/>
    <col min="11018" max="11018" width="4.5703125" style="82" hidden="1" customWidth="1"/>
    <col min="11019" max="11019" width="18.7109375" style="82" hidden="1" customWidth="1"/>
    <col min="11020" max="11263" width="5.28515625" style="82" hidden="1" customWidth="1"/>
    <col min="11264" max="11264" width="5.28515625" style="82" hidden="1"/>
    <col min="11265" max="11265" width="5.28515625" style="82" hidden="1" customWidth="1"/>
    <col min="11266" max="11266" width="12.42578125" style="82" hidden="1" customWidth="1"/>
    <col min="11267" max="11267" width="14.5703125" style="82" hidden="1" customWidth="1"/>
    <col min="11268" max="11268" width="12.28515625" style="82" hidden="1" customWidth="1"/>
    <col min="11269" max="11269" width="7.85546875" style="82" hidden="1" customWidth="1"/>
    <col min="11270" max="11270" width="11.28515625" style="82" hidden="1" customWidth="1"/>
    <col min="11271" max="11271" width="12.140625" style="82" hidden="1" customWidth="1"/>
    <col min="11272" max="11272" width="11.7109375" style="82" hidden="1" customWidth="1"/>
    <col min="11273" max="11273" width="13" style="82" hidden="1" customWidth="1"/>
    <col min="11274" max="11274" width="4.5703125" style="82" hidden="1" customWidth="1"/>
    <col min="11275" max="11275" width="18.7109375" style="82" hidden="1" customWidth="1"/>
    <col min="11276" max="11519" width="5.28515625" style="82" hidden="1" customWidth="1"/>
    <col min="11520" max="11520" width="5.28515625" style="82" hidden="1"/>
    <col min="11521" max="11521" width="5.28515625" style="82" hidden="1" customWidth="1"/>
    <col min="11522" max="11522" width="12.42578125" style="82" hidden="1" customWidth="1"/>
    <col min="11523" max="11523" width="14.5703125" style="82" hidden="1" customWidth="1"/>
    <col min="11524" max="11524" width="12.28515625" style="82" hidden="1" customWidth="1"/>
    <col min="11525" max="11525" width="7.85546875" style="82" hidden="1" customWidth="1"/>
    <col min="11526" max="11526" width="11.28515625" style="82" hidden="1" customWidth="1"/>
    <col min="11527" max="11527" width="12.140625" style="82" hidden="1" customWidth="1"/>
    <col min="11528" max="11528" width="11.7109375" style="82" hidden="1" customWidth="1"/>
    <col min="11529" max="11529" width="13" style="82" hidden="1" customWidth="1"/>
    <col min="11530" max="11530" width="4.5703125" style="82" hidden="1" customWidth="1"/>
    <col min="11531" max="11531" width="18.7109375" style="82" hidden="1" customWidth="1"/>
    <col min="11532" max="11775" width="5.28515625" style="82" hidden="1" customWidth="1"/>
    <col min="11776" max="11776" width="5.28515625" style="82" hidden="1"/>
    <col min="11777" max="11777" width="5.28515625" style="82" hidden="1" customWidth="1"/>
    <col min="11778" max="11778" width="12.42578125" style="82" hidden="1" customWidth="1"/>
    <col min="11779" max="11779" width="14.5703125" style="82" hidden="1" customWidth="1"/>
    <col min="11780" max="11780" width="12.28515625" style="82" hidden="1" customWidth="1"/>
    <col min="11781" max="11781" width="7.85546875" style="82" hidden="1" customWidth="1"/>
    <col min="11782" max="11782" width="11.28515625" style="82" hidden="1" customWidth="1"/>
    <col min="11783" max="11783" width="12.140625" style="82" hidden="1" customWidth="1"/>
    <col min="11784" max="11784" width="11.7109375" style="82" hidden="1" customWidth="1"/>
    <col min="11785" max="11785" width="13" style="82" hidden="1" customWidth="1"/>
    <col min="11786" max="11786" width="4.5703125" style="82" hidden="1" customWidth="1"/>
    <col min="11787" max="11787" width="18.7109375" style="82" hidden="1" customWidth="1"/>
    <col min="11788" max="12031" width="5.28515625" style="82" hidden="1" customWidth="1"/>
    <col min="12032" max="12032" width="5.28515625" style="82" hidden="1"/>
    <col min="12033" max="12033" width="5.28515625" style="82" hidden="1" customWidth="1"/>
    <col min="12034" max="12034" width="12.42578125" style="82" hidden="1" customWidth="1"/>
    <col min="12035" max="12035" width="14.5703125" style="82" hidden="1" customWidth="1"/>
    <col min="12036" max="12036" width="12.28515625" style="82" hidden="1" customWidth="1"/>
    <col min="12037" max="12037" width="7.85546875" style="82" hidden="1" customWidth="1"/>
    <col min="12038" max="12038" width="11.28515625" style="82" hidden="1" customWidth="1"/>
    <col min="12039" max="12039" width="12.140625" style="82" hidden="1" customWidth="1"/>
    <col min="12040" max="12040" width="11.7109375" style="82" hidden="1" customWidth="1"/>
    <col min="12041" max="12041" width="13" style="82" hidden="1" customWidth="1"/>
    <col min="12042" max="12042" width="4.5703125" style="82" hidden="1" customWidth="1"/>
    <col min="12043" max="12043" width="18.7109375" style="82" hidden="1" customWidth="1"/>
    <col min="12044" max="12287" width="5.28515625" style="82" hidden="1" customWidth="1"/>
    <col min="12288" max="12288" width="5.28515625" style="82" hidden="1"/>
    <col min="12289" max="12289" width="5.28515625" style="82" hidden="1" customWidth="1"/>
    <col min="12290" max="12290" width="12.42578125" style="82" hidden="1" customWidth="1"/>
    <col min="12291" max="12291" width="14.5703125" style="82" hidden="1" customWidth="1"/>
    <col min="12292" max="12292" width="12.28515625" style="82" hidden="1" customWidth="1"/>
    <col min="12293" max="12293" width="7.85546875" style="82" hidden="1" customWidth="1"/>
    <col min="12294" max="12294" width="11.28515625" style="82" hidden="1" customWidth="1"/>
    <col min="12295" max="12295" width="12.140625" style="82" hidden="1" customWidth="1"/>
    <col min="12296" max="12296" width="11.7109375" style="82" hidden="1" customWidth="1"/>
    <col min="12297" max="12297" width="13" style="82" hidden="1" customWidth="1"/>
    <col min="12298" max="12298" width="4.5703125" style="82" hidden="1" customWidth="1"/>
    <col min="12299" max="12299" width="18.7109375" style="82" hidden="1" customWidth="1"/>
    <col min="12300" max="12543" width="5.28515625" style="82" hidden="1" customWidth="1"/>
    <col min="12544" max="12544" width="5.28515625" style="82" hidden="1"/>
    <col min="12545" max="12545" width="5.28515625" style="82" hidden="1" customWidth="1"/>
    <col min="12546" max="12546" width="12.42578125" style="82" hidden="1" customWidth="1"/>
    <col min="12547" max="12547" width="14.5703125" style="82" hidden="1" customWidth="1"/>
    <col min="12548" max="12548" width="12.28515625" style="82" hidden="1" customWidth="1"/>
    <col min="12549" max="12549" width="7.85546875" style="82" hidden="1" customWidth="1"/>
    <col min="12550" max="12550" width="11.28515625" style="82" hidden="1" customWidth="1"/>
    <col min="12551" max="12551" width="12.140625" style="82" hidden="1" customWidth="1"/>
    <col min="12552" max="12552" width="11.7109375" style="82" hidden="1" customWidth="1"/>
    <col min="12553" max="12553" width="13" style="82" hidden="1" customWidth="1"/>
    <col min="12554" max="12554" width="4.5703125" style="82" hidden="1" customWidth="1"/>
    <col min="12555" max="12555" width="18.7109375" style="82" hidden="1" customWidth="1"/>
    <col min="12556" max="12799" width="5.28515625" style="82" hidden="1" customWidth="1"/>
    <col min="12800" max="12800" width="5.28515625" style="82" hidden="1"/>
    <col min="12801" max="12801" width="5.28515625" style="82" hidden="1" customWidth="1"/>
    <col min="12802" max="12802" width="12.42578125" style="82" hidden="1" customWidth="1"/>
    <col min="12803" max="12803" width="14.5703125" style="82" hidden="1" customWidth="1"/>
    <col min="12804" max="12804" width="12.28515625" style="82" hidden="1" customWidth="1"/>
    <col min="12805" max="12805" width="7.85546875" style="82" hidden="1" customWidth="1"/>
    <col min="12806" max="12806" width="11.28515625" style="82" hidden="1" customWidth="1"/>
    <col min="12807" max="12807" width="12.140625" style="82" hidden="1" customWidth="1"/>
    <col min="12808" max="12808" width="11.7109375" style="82" hidden="1" customWidth="1"/>
    <col min="12809" max="12809" width="13" style="82" hidden="1" customWidth="1"/>
    <col min="12810" max="12810" width="4.5703125" style="82" hidden="1" customWidth="1"/>
    <col min="12811" max="12811" width="18.7109375" style="82" hidden="1" customWidth="1"/>
    <col min="12812" max="13055" width="5.28515625" style="82" hidden="1" customWidth="1"/>
    <col min="13056" max="13056" width="5.28515625" style="82" hidden="1"/>
    <col min="13057" max="13057" width="5.28515625" style="82" hidden="1" customWidth="1"/>
    <col min="13058" max="13058" width="12.42578125" style="82" hidden="1" customWidth="1"/>
    <col min="13059" max="13059" width="14.5703125" style="82" hidden="1" customWidth="1"/>
    <col min="13060" max="13060" width="12.28515625" style="82" hidden="1" customWidth="1"/>
    <col min="13061" max="13061" width="7.85546875" style="82" hidden="1" customWidth="1"/>
    <col min="13062" max="13062" width="11.28515625" style="82" hidden="1" customWidth="1"/>
    <col min="13063" max="13063" width="12.140625" style="82" hidden="1" customWidth="1"/>
    <col min="13064" max="13064" width="11.7109375" style="82" hidden="1" customWidth="1"/>
    <col min="13065" max="13065" width="13" style="82" hidden="1" customWidth="1"/>
    <col min="13066" max="13066" width="4.5703125" style="82" hidden="1" customWidth="1"/>
    <col min="13067" max="13067" width="18.7109375" style="82" hidden="1" customWidth="1"/>
    <col min="13068" max="13311" width="5.28515625" style="82" hidden="1" customWidth="1"/>
    <col min="13312" max="13312" width="5.28515625" style="82" hidden="1"/>
    <col min="13313" max="13313" width="5.28515625" style="82" hidden="1" customWidth="1"/>
    <col min="13314" max="13314" width="12.42578125" style="82" hidden="1" customWidth="1"/>
    <col min="13315" max="13315" width="14.5703125" style="82" hidden="1" customWidth="1"/>
    <col min="13316" max="13316" width="12.28515625" style="82" hidden="1" customWidth="1"/>
    <col min="13317" max="13317" width="7.85546875" style="82" hidden="1" customWidth="1"/>
    <col min="13318" max="13318" width="11.28515625" style="82" hidden="1" customWidth="1"/>
    <col min="13319" max="13319" width="12.140625" style="82" hidden="1" customWidth="1"/>
    <col min="13320" max="13320" width="11.7109375" style="82" hidden="1" customWidth="1"/>
    <col min="13321" max="13321" width="13" style="82" hidden="1" customWidth="1"/>
    <col min="13322" max="13322" width="4.5703125" style="82" hidden="1" customWidth="1"/>
    <col min="13323" max="13323" width="18.7109375" style="82" hidden="1" customWidth="1"/>
    <col min="13324" max="13567" width="5.28515625" style="82" hidden="1" customWidth="1"/>
    <col min="13568" max="13568" width="5.28515625" style="82" hidden="1"/>
    <col min="13569" max="13569" width="5.28515625" style="82" hidden="1" customWidth="1"/>
    <col min="13570" max="13570" width="12.42578125" style="82" hidden="1" customWidth="1"/>
    <col min="13571" max="13571" width="14.5703125" style="82" hidden="1" customWidth="1"/>
    <col min="13572" max="13572" width="12.28515625" style="82" hidden="1" customWidth="1"/>
    <col min="13573" max="13573" width="7.85546875" style="82" hidden="1" customWidth="1"/>
    <col min="13574" max="13574" width="11.28515625" style="82" hidden="1" customWidth="1"/>
    <col min="13575" max="13575" width="12.140625" style="82" hidden="1" customWidth="1"/>
    <col min="13576" max="13576" width="11.7109375" style="82" hidden="1" customWidth="1"/>
    <col min="13577" max="13577" width="13" style="82" hidden="1" customWidth="1"/>
    <col min="13578" max="13578" width="4.5703125" style="82" hidden="1" customWidth="1"/>
    <col min="13579" max="13579" width="18.7109375" style="82" hidden="1" customWidth="1"/>
    <col min="13580" max="13823" width="5.28515625" style="82" hidden="1" customWidth="1"/>
    <col min="13824" max="13824" width="5.28515625" style="82" hidden="1"/>
    <col min="13825" max="13825" width="5.28515625" style="82" hidden="1" customWidth="1"/>
    <col min="13826" max="13826" width="12.42578125" style="82" hidden="1" customWidth="1"/>
    <col min="13827" max="13827" width="14.5703125" style="82" hidden="1" customWidth="1"/>
    <col min="13828" max="13828" width="12.28515625" style="82" hidden="1" customWidth="1"/>
    <col min="13829" max="13829" width="7.85546875" style="82" hidden="1" customWidth="1"/>
    <col min="13830" max="13830" width="11.28515625" style="82" hidden="1" customWidth="1"/>
    <col min="13831" max="13831" width="12.140625" style="82" hidden="1" customWidth="1"/>
    <col min="13832" max="13832" width="11.7109375" style="82" hidden="1" customWidth="1"/>
    <col min="13833" max="13833" width="13" style="82" hidden="1" customWidth="1"/>
    <col min="13834" max="13834" width="4.5703125" style="82" hidden="1" customWidth="1"/>
    <col min="13835" max="13835" width="18.7109375" style="82" hidden="1" customWidth="1"/>
    <col min="13836" max="14079" width="5.28515625" style="82" hidden="1" customWidth="1"/>
    <col min="14080" max="14080" width="5.28515625" style="82" hidden="1"/>
    <col min="14081" max="14081" width="5.28515625" style="82" hidden="1" customWidth="1"/>
    <col min="14082" max="14082" width="12.42578125" style="82" hidden="1" customWidth="1"/>
    <col min="14083" max="14083" width="14.5703125" style="82" hidden="1" customWidth="1"/>
    <col min="14084" max="14084" width="12.28515625" style="82" hidden="1" customWidth="1"/>
    <col min="14085" max="14085" width="7.85546875" style="82" hidden="1" customWidth="1"/>
    <col min="14086" max="14086" width="11.28515625" style="82" hidden="1" customWidth="1"/>
    <col min="14087" max="14087" width="12.140625" style="82" hidden="1" customWidth="1"/>
    <col min="14088" max="14088" width="11.7109375" style="82" hidden="1" customWidth="1"/>
    <col min="14089" max="14089" width="13" style="82" hidden="1" customWidth="1"/>
    <col min="14090" max="14090" width="4.5703125" style="82" hidden="1" customWidth="1"/>
    <col min="14091" max="14091" width="18.7109375" style="82" hidden="1" customWidth="1"/>
    <col min="14092" max="14335" width="5.28515625" style="82" hidden="1" customWidth="1"/>
    <col min="14336" max="14336" width="5.28515625" style="82" hidden="1"/>
    <col min="14337" max="14337" width="5.28515625" style="82" hidden="1" customWidth="1"/>
    <col min="14338" max="14338" width="12.42578125" style="82" hidden="1" customWidth="1"/>
    <col min="14339" max="14339" width="14.5703125" style="82" hidden="1" customWidth="1"/>
    <col min="14340" max="14340" width="12.28515625" style="82" hidden="1" customWidth="1"/>
    <col min="14341" max="14341" width="7.85546875" style="82" hidden="1" customWidth="1"/>
    <col min="14342" max="14342" width="11.28515625" style="82" hidden="1" customWidth="1"/>
    <col min="14343" max="14343" width="12.140625" style="82" hidden="1" customWidth="1"/>
    <col min="14344" max="14344" width="11.7109375" style="82" hidden="1" customWidth="1"/>
    <col min="14345" max="14345" width="13" style="82" hidden="1" customWidth="1"/>
    <col min="14346" max="14346" width="4.5703125" style="82" hidden="1" customWidth="1"/>
    <col min="14347" max="14347" width="18.7109375" style="82" hidden="1" customWidth="1"/>
    <col min="14348" max="14591" width="5.28515625" style="82" hidden="1" customWidth="1"/>
    <col min="14592" max="14592" width="5.28515625" style="82" hidden="1"/>
    <col min="14593" max="14593" width="5.28515625" style="82" hidden="1" customWidth="1"/>
    <col min="14594" max="14594" width="12.42578125" style="82" hidden="1" customWidth="1"/>
    <col min="14595" max="14595" width="14.5703125" style="82" hidden="1" customWidth="1"/>
    <col min="14596" max="14596" width="12.28515625" style="82" hidden="1" customWidth="1"/>
    <col min="14597" max="14597" width="7.85546875" style="82" hidden="1" customWidth="1"/>
    <col min="14598" max="14598" width="11.28515625" style="82" hidden="1" customWidth="1"/>
    <col min="14599" max="14599" width="12.140625" style="82" hidden="1" customWidth="1"/>
    <col min="14600" max="14600" width="11.7109375" style="82" hidden="1" customWidth="1"/>
    <col min="14601" max="14601" width="13" style="82" hidden="1" customWidth="1"/>
    <col min="14602" max="14602" width="4.5703125" style="82" hidden="1" customWidth="1"/>
    <col min="14603" max="14603" width="18.7109375" style="82" hidden="1" customWidth="1"/>
    <col min="14604" max="14847" width="5.28515625" style="82" hidden="1" customWidth="1"/>
    <col min="14848" max="14848" width="5.28515625" style="82" hidden="1"/>
    <col min="14849" max="14849" width="5.28515625" style="82" hidden="1" customWidth="1"/>
    <col min="14850" max="14850" width="12.42578125" style="82" hidden="1" customWidth="1"/>
    <col min="14851" max="14851" width="14.5703125" style="82" hidden="1" customWidth="1"/>
    <col min="14852" max="14852" width="12.28515625" style="82" hidden="1" customWidth="1"/>
    <col min="14853" max="14853" width="7.85546875" style="82" hidden="1" customWidth="1"/>
    <col min="14854" max="14854" width="11.28515625" style="82" hidden="1" customWidth="1"/>
    <col min="14855" max="14855" width="12.140625" style="82" hidden="1" customWidth="1"/>
    <col min="14856" max="14856" width="11.7109375" style="82" hidden="1" customWidth="1"/>
    <col min="14857" max="14857" width="13" style="82" hidden="1" customWidth="1"/>
    <col min="14858" max="14858" width="4.5703125" style="82" hidden="1" customWidth="1"/>
    <col min="14859" max="14859" width="18.7109375" style="82" hidden="1" customWidth="1"/>
    <col min="14860" max="15103" width="5.28515625" style="82" hidden="1" customWidth="1"/>
    <col min="15104" max="15104" width="5.28515625" style="82" hidden="1"/>
    <col min="15105" max="15105" width="5.28515625" style="82" hidden="1" customWidth="1"/>
    <col min="15106" max="15106" width="12.42578125" style="82" hidden="1" customWidth="1"/>
    <col min="15107" max="15107" width="14.5703125" style="82" hidden="1" customWidth="1"/>
    <col min="15108" max="15108" width="12.28515625" style="82" hidden="1" customWidth="1"/>
    <col min="15109" max="15109" width="7.85546875" style="82" hidden="1" customWidth="1"/>
    <col min="15110" max="15110" width="11.28515625" style="82" hidden="1" customWidth="1"/>
    <col min="15111" max="15111" width="12.140625" style="82" hidden="1" customWidth="1"/>
    <col min="15112" max="15112" width="11.7109375" style="82" hidden="1" customWidth="1"/>
    <col min="15113" max="15113" width="13" style="82" hidden="1" customWidth="1"/>
    <col min="15114" max="15114" width="4.5703125" style="82" hidden="1" customWidth="1"/>
    <col min="15115" max="15115" width="18.7109375" style="82" hidden="1" customWidth="1"/>
    <col min="15116" max="15359" width="5.28515625" style="82" hidden="1" customWidth="1"/>
    <col min="15360" max="15360" width="5.28515625" style="82" hidden="1"/>
    <col min="15361" max="15361" width="5.28515625" style="82" hidden="1" customWidth="1"/>
    <col min="15362" max="15362" width="12.42578125" style="82" hidden="1" customWidth="1"/>
    <col min="15363" max="15363" width="14.5703125" style="82" hidden="1" customWidth="1"/>
    <col min="15364" max="15364" width="12.28515625" style="82" hidden="1" customWidth="1"/>
    <col min="15365" max="15365" width="7.85546875" style="82" hidden="1" customWidth="1"/>
    <col min="15366" max="15366" width="11.28515625" style="82" hidden="1" customWidth="1"/>
    <col min="15367" max="15367" width="12.140625" style="82" hidden="1" customWidth="1"/>
    <col min="15368" max="15368" width="11.7109375" style="82" hidden="1" customWidth="1"/>
    <col min="15369" max="15369" width="13" style="82" hidden="1" customWidth="1"/>
    <col min="15370" max="15370" width="4.5703125" style="82" hidden="1" customWidth="1"/>
    <col min="15371" max="15371" width="18.7109375" style="82" hidden="1" customWidth="1"/>
    <col min="15372" max="15615" width="5.28515625" style="82" hidden="1" customWidth="1"/>
    <col min="15616" max="15616" width="5.28515625" style="82" hidden="1"/>
    <col min="15617" max="15617" width="5.28515625" style="82" hidden="1" customWidth="1"/>
    <col min="15618" max="15618" width="12.42578125" style="82" hidden="1" customWidth="1"/>
    <col min="15619" max="15619" width="14.5703125" style="82" hidden="1" customWidth="1"/>
    <col min="15620" max="15620" width="12.28515625" style="82" hidden="1" customWidth="1"/>
    <col min="15621" max="15621" width="7.85546875" style="82" hidden="1" customWidth="1"/>
    <col min="15622" max="15622" width="11.28515625" style="82" hidden="1" customWidth="1"/>
    <col min="15623" max="15623" width="12.140625" style="82" hidden="1" customWidth="1"/>
    <col min="15624" max="15624" width="11.7109375" style="82" hidden="1" customWidth="1"/>
    <col min="15625" max="15625" width="13" style="82" hidden="1" customWidth="1"/>
    <col min="15626" max="15626" width="4.5703125" style="82" hidden="1" customWidth="1"/>
    <col min="15627" max="15627" width="18.7109375" style="82" hidden="1" customWidth="1"/>
    <col min="15628" max="15871" width="5.28515625" style="82" hidden="1" customWidth="1"/>
    <col min="15872" max="15872" width="5.28515625" style="82" hidden="1"/>
    <col min="15873" max="15873" width="5.28515625" style="82" hidden="1" customWidth="1"/>
    <col min="15874" max="15874" width="12.42578125" style="82" hidden="1" customWidth="1"/>
    <col min="15875" max="15875" width="14.5703125" style="82" hidden="1" customWidth="1"/>
    <col min="15876" max="15876" width="12.28515625" style="82" hidden="1" customWidth="1"/>
    <col min="15877" max="15877" width="7.85546875" style="82" hidden="1" customWidth="1"/>
    <col min="15878" max="15878" width="11.28515625" style="82" hidden="1" customWidth="1"/>
    <col min="15879" max="15879" width="12.140625" style="82" hidden="1" customWidth="1"/>
    <col min="15880" max="15880" width="11.7109375" style="82" hidden="1" customWidth="1"/>
    <col min="15881" max="15881" width="13" style="82" hidden="1" customWidth="1"/>
    <col min="15882" max="15882" width="4.5703125" style="82" hidden="1" customWidth="1"/>
    <col min="15883" max="15883" width="18.7109375" style="82" hidden="1" customWidth="1"/>
    <col min="15884" max="16127" width="5.28515625" style="82" hidden="1" customWidth="1"/>
    <col min="16128" max="16128" width="5.28515625" style="82" hidden="1"/>
    <col min="16129" max="16129" width="5.28515625" style="82" hidden="1" customWidth="1"/>
    <col min="16130" max="16130" width="12.42578125" style="82" hidden="1" customWidth="1"/>
    <col min="16131" max="16131" width="14.5703125" style="82" hidden="1" customWidth="1"/>
    <col min="16132" max="16132" width="12.28515625" style="82" hidden="1" customWidth="1"/>
    <col min="16133" max="16133" width="7.85546875" style="82" hidden="1" customWidth="1"/>
    <col min="16134" max="16134" width="11.28515625" style="82" hidden="1" customWidth="1"/>
    <col min="16135" max="16135" width="12.140625" style="82" hidden="1" customWidth="1"/>
    <col min="16136" max="16136" width="11.7109375" style="82" hidden="1" customWidth="1"/>
    <col min="16137" max="16137" width="13" style="82" hidden="1" customWidth="1"/>
    <col min="16138" max="16138" width="4.5703125" style="82" hidden="1" customWidth="1"/>
    <col min="16139" max="16139" width="18.7109375" style="82" hidden="1" customWidth="1"/>
    <col min="16140" max="16383" width="5.28515625" style="82" hidden="1" customWidth="1"/>
    <col min="16384" max="16384" width="5.28515625" style="82" hidden="1"/>
  </cols>
  <sheetData>
    <row r="1" spans="1:256" s="79" customFormat="1" ht="18.75" customHeight="1">
      <c r="J1" s="80"/>
      <c r="K1" s="81"/>
      <c r="L1" s="82"/>
      <c r="M1" s="82"/>
      <c r="N1" s="82"/>
      <c r="O1" s="82"/>
      <c r="P1" s="82"/>
      <c r="Q1" s="82"/>
      <c r="R1" s="82"/>
    </row>
    <row r="2" spans="1:256" s="79" customFormat="1" ht="15.75">
      <c r="B2" s="504" t="s">
        <v>181</v>
      </c>
      <c r="C2" s="504"/>
      <c r="D2" s="504"/>
      <c r="E2" s="504"/>
      <c r="F2" s="504"/>
      <c r="G2" s="504"/>
      <c r="H2" s="504"/>
      <c r="I2" s="504"/>
      <c r="J2" s="80"/>
      <c r="K2" s="81"/>
      <c r="L2" s="82"/>
      <c r="M2" s="82"/>
      <c r="N2" s="82"/>
      <c r="O2" s="82"/>
      <c r="P2" s="82"/>
      <c r="Q2" s="82"/>
      <c r="R2" s="82"/>
    </row>
    <row r="3" spans="1:256" s="79" customFormat="1" ht="15.75">
      <c r="B3" s="504" t="str">
        <f>CONCATENATE(Data!D26, " Department")</f>
        <v>Forest Department</v>
      </c>
      <c r="C3" s="504"/>
      <c r="D3" s="504"/>
      <c r="E3" s="504"/>
      <c r="F3" s="504"/>
      <c r="G3" s="504"/>
      <c r="H3" s="504"/>
      <c r="I3" s="504"/>
      <c r="J3" s="80"/>
      <c r="K3" s="81"/>
      <c r="L3" s="82"/>
      <c r="M3" s="82"/>
      <c r="N3" s="82"/>
      <c r="O3" s="82"/>
      <c r="P3" s="82"/>
      <c r="Q3" s="82"/>
      <c r="R3" s="82"/>
    </row>
    <row r="4" spans="1:256" ht="15.75" customHeight="1">
      <c r="A4" s="79"/>
      <c r="B4" s="83" t="s">
        <v>316</v>
      </c>
      <c r="C4" s="84">
        <f>Data!D31</f>
        <v>0</v>
      </c>
      <c r="D4" s="85"/>
      <c r="F4" s="505" t="str">
        <f>CONCATENATE("Office of the ",Data!D28,", ")</f>
        <v xml:space="preserve">Office of the Conservator of Forests, </v>
      </c>
      <c r="G4" s="505"/>
      <c r="H4" s="505"/>
      <c r="I4" s="505"/>
      <c r="J4" s="80"/>
      <c r="K4" s="81"/>
      <c r="IV4" s="79"/>
    </row>
    <row r="5" spans="1:256" ht="15.75" customHeight="1">
      <c r="A5" s="79"/>
      <c r="B5" s="86" t="s">
        <v>182</v>
      </c>
      <c r="C5" s="87">
        <f>Data!F31</f>
        <v>45901</v>
      </c>
      <c r="D5" s="85"/>
      <c r="E5" s="88"/>
      <c r="F5" s="505" t="str">
        <f>CONCATENATE(Data!D29,", ", Data!D30)</f>
        <v>Rajahmundry Circle, Rajamahendravaram</v>
      </c>
      <c r="G5" s="505"/>
      <c r="H5" s="505"/>
      <c r="I5" s="505"/>
      <c r="J5" s="80"/>
      <c r="K5" s="81"/>
      <c r="IV5" s="79"/>
    </row>
    <row r="6" spans="1:256" ht="15.75" customHeight="1">
      <c r="A6" s="79"/>
      <c r="B6" s="792" t="str">
        <f>"PROCEEDINGS OF THE  "&amp;UPPER(Data!D28)&amp;", "&amp;UPPER(Data!D29)&amp;", "&amp;UPPER(Data!D30)</f>
        <v>PROCEEDINGS OF THE  CONSERVATOR OF FORESTS, RAJAHMUNDRY CIRCLE, RAJAMAHENDRAVARAM</v>
      </c>
      <c r="C6" s="792"/>
      <c r="D6" s="792"/>
      <c r="E6" s="792"/>
      <c r="F6" s="792"/>
      <c r="G6" s="792"/>
      <c r="H6" s="792"/>
      <c r="I6" s="792"/>
      <c r="J6" s="80"/>
      <c r="K6" s="81"/>
      <c r="IV6" s="79"/>
    </row>
    <row r="7" spans="1:256" ht="15" customHeight="1">
      <c r="A7" s="79"/>
      <c r="B7" s="484" t="str">
        <f>"Present : "&amp;Data!D27</f>
        <v xml:space="preserve">Present : </v>
      </c>
      <c r="C7" s="484"/>
      <c r="D7" s="484"/>
      <c r="E7" s="484"/>
      <c r="F7" s="484"/>
      <c r="G7" s="484"/>
      <c r="H7" s="484"/>
      <c r="I7" s="484"/>
      <c r="J7" s="80"/>
      <c r="K7" s="81"/>
      <c r="IV7" s="79"/>
    </row>
    <row r="8" spans="1:256" ht="56.25" customHeight="1">
      <c r="A8" s="79"/>
      <c r="B8" s="89" t="s">
        <v>183</v>
      </c>
      <c r="C8" s="486" t="str">
        <f>CONCATENATE(Data!D26," Department"," – "," Final Payment of Group Insurance Scheme – Payment  of Accumulated savings  together with interest to ",IF(Data!E9="Death",Data!D10&amp;" "&amp;Data!E10&amp;","&amp;" "&amp;Data!E11&amp;" of "&amp;Data!D4&amp;" "&amp;Data!E4&amp;", "&amp;Data!E5&amp;", "&amp;Data!E8,""&amp;Data!D4&amp;" "&amp;Data!E4&amp;", "&amp;Data!E5&amp;", "&amp;Data!E8)&amp;" who "&amp;IF(Data!E9="Death","expired","retired")&amp;" on "&amp;TEXT(Data!E12,"dd-MM-yyyy")&amp;" – Orders issued – Reg.")</f>
        <v>Forest Department –  Final Payment of Group Insurance Scheme – Payment  of Accumulated savings  together with interest to Smt. A. Ushakiran, Wife of Sri A.Radha Krishna, Senior Assistant, Rajahmundry who expired on 19-07-2024 – Orders issued – Reg.</v>
      </c>
      <c r="D8" s="486"/>
      <c r="E8" s="486"/>
      <c r="F8" s="486"/>
      <c r="G8" s="486"/>
      <c r="H8" s="486"/>
      <c r="I8" s="486"/>
      <c r="J8" s="80"/>
      <c r="K8" s="81"/>
      <c r="IV8" s="79"/>
    </row>
    <row r="9" spans="1:256" ht="15.75">
      <c r="A9" s="79"/>
      <c r="B9" s="89" t="s">
        <v>184</v>
      </c>
      <c r="C9" s="90" t="s">
        <v>185</v>
      </c>
      <c r="D9" s="90"/>
      <c r="I9" s="91"/>
      <c r="J9" s="80"/>
      <c r="K9" s="81"/>
      <c r="IV9" s="79"/>
    </row>
    <row r="10" spans="1:256" ht="30" customHeight="1">
      <c r="A10" s="79"/>
      <c r="B10" s="85"/>
      <c r="C10" s="507" t="s">
        <v>186</v>
      </c>
      <c r="D10" s="507"/>
      <c r="E10" s="507"/>
      <c r="F10" s="507"/>
      <c r="G10" s="507"/>
      <c r="H10" s="507"/>
      <c r="I10" s="507"/>
      <c r="J10" s="80"/>
      <c r="K10" s="81"/>
      <c r="IV10" s="79"/>
    </row>
    <row r="11" spans="1:256" ht="15.75">
      <c r="A11" s="79"/>
      <c r="C11" s="90" t="s">
        <v>356</v>
      </c>
      <c r="D11" s="90"/>
      <c r="J11" s="80"/>
      <c r="K11" s="81"/>
      <c r="IV11" s="79"/>
    </row>
    <row r="12" spans="1:256" ht="16.5" customHeight="1">
      <c r="A12" s="79"/>
      <c r="C12" s="90" t="s">
        <v>326</v>
      </c>
      <c r="D12" s="92"/>
      <c r="J12" s="80"/>
      <c r="K12" s="81"/>
      <c r="IV12" s="79"/>
    </row>
    <row r="13" spans="1:256" ht="16.5" customHeight="1">
      <c r="A13" s="79"/>
      <c r="B13" s="508" t="s">
        <v>187</v>
      </c>
      <c r="C13" s="508"/>
      <c r="D13" s="508"/>
      <c r="E13" s="508"/>
      <c r="F13" s="508"/>
      <c r="G13" s="508"/>
      <c r="H13" s="508"/>
      <c r="I13" s="508"/>
      <c r="J13" s="80"/>
      <c r="K13" s="81"/>
      <c r="IV13" s="79"/>
    </row>
    <row r="14" spans="1:256" ht="67.5" customHeight="1">
      <c r="A14" s="79"/>
      <c r="B14" s="486" t="s">
        <v>348</v>
      </c>
      <c r="C14" s="486"/>
      <c r="D14" s="486"/>
      <c r="E14" s="486"/>
      <c r="F14" s="486"/>
      <c r="G14" s="486"/>
      <c r="H14" s="486"/>
      <c r="I14" s="486"/>
      <c r="J14" s="80"/>
      <c r="K14" s="81"/>
      <c r="IV14" s="79"/>
    </row>
    <row r="15" spans="1:256" ht="51" customHeight="1">
      <c r="A15" s="79"/>
      <c r="B15" s="509" t="str">
        <f>CONCATENATE("           Contribution to A.P.State Govt. Employees Group Insurance Scheme made by ",Data!D4, " ",Data!E4,", ",Data!E5,", of ",Data!E8,"  from ",Data!E42," to ",Data!E44," ", "from time to time as follows.")</f>
        <v xml:space="preserve">           Contribution to A.P.State Govt. Employees Group Insurance Scheme made by Sri A.Radha Krishna, Senior Assistant, of Rajahmundry  from 19-9-2001 to 19-7-2024 from time to time as follows.</v>
      </c>
      <c r="C15" s="509"/>
      <c r="D15" s="509"/>
      <c r="E15" s="509"/>
      <c r="F15" s="509"/>
      <c r="G15" s="509"/>
      <c r="H15" s="509"/>
      <c r="I15" s="509"/>
      <c r="J15" s="80"/>
      <c r="K15" s="81"/>
      <c r="IV15" s="79"/>
    </row>
    <row r="16" spans="1:256" s="95" customFormat="1" ht="51" customHeight="1">
      <c r="A16" s="80"/>
      <c r="B16" s="93" t="s">
        <v>120</v>
      </c>
      <c r="C16" s="93" t="s">
        <v>188</v>
      </c>
      <c r="D16" s="93" t="s">
        <v>189</v>
      </c>
      <c r="E16" s="93" t="s">
        <v>3</v>
      </c>
      <c r="F16" s="94" t="s">
        <v>190</v>
      </c>
      <c r="G16" s="502" t="str">
        <f>'[1]Calculation sheet'!E17</f>
        <v>Calculation of total benefits under GIS saving</v>
      </c>
      <c r="H16" s="503"/>
      <c r="I16" s="93" t="str">
        <f>'[1]Calculation sheet'!I17:J17</f>
        <v>Total</v>
      </c>
      <c r="J16" s="80"/>
      <c r="K16" s="81"/>
      <c r="L16" s="82"/>
      <c r="M16" s="82"/>
      <c r="N16" s="82"/>
      <c r="O16" s="82"/>
      <c r="P16" s="82"/>
      <c r="Q16" s="82"/>
      <c r="R16" s="82"/>
      <c r="IV16" s="80"/>
    </row>
    <row r="17" spans="1:256" s="86" customFormat="1" ht="33" customHeight="1">
      <c r="A17" s="96"/>
      <c r="B17" s="97">
        <f>Data!B15</f>
        <v>37153</v>
      </c>
      <c r="C17" s="97">
        <f>Data!D15</f>
        <v>43555</v>
      </c>
      <c r="D17" s="98">
        <f>cal!D10</f>
        <v>15</v>
      </c>
      <c r="E17" s="98">
        <f>cal!E10</f>
        <v>2</v>
      </c>
      <c r="F17" s="300">
        <f>cal!F10</f>
        <v>30</v>
      </c>
      <c r="G17" s="491" t="str">
        <f>cal!F45</f>
        <v>2 unit(s) from  09/2001 up to  Jan, 1900 =  X 7846.48</v>
      </c>
      <c r="H17" s="492"/>
      <c r="I17" s="100">
        <f>cal!I19</f>
        <v>15692.96</v>
      </c>
      <c r="J17" s="80"/>
      <c r="K17" s="101"/>
      <c r="IV17" s="96"/>
    </row>
    <row r="18" spans="1:256" s="86" customFormat="1" ht="33" customHeight="1">
      <c r="A18" s="96"/>
      <c r="B18" s="97">
        <f>Data!B16</f>
        <v>43556</v>
      </c>
      <c r="C18" s="102">
        <f>Data!D16</f>
        <v>45473</v>
      </c>
      <c r="D18" s="98">
        <f>cal!D11</f>
        <v>15</v>
      </c>
      <c r="E18" s="98">
        <f>cal!E11</f>
        <v>4</v>
      </c>
      <c r="F18" s="300">
        <f>cal!F11</f>
        <v>60</v>
      </c>
      <c r="G18" s="491" t="str">
        <f>cal!F46</f>
        <v>4 unit(s) from  04/2019 up to  Jun, 2024 = 2 X 694.15</v>
      </c>
      <c r="H18" s="492"/>
      <c r="I18" s="100">
        <f>cal!I20</f>
        <v>1388.3</v>
      </c>
      <c r="J18" s="80"/>
      <c r="K18" s="101"/>
      <c r="IV18" s="96"/>
    </row>
    <row r="19" spans="1:256" s="86" customFormat="1" ht="33" customHeight="1">
      <c r="A19" s="96"/>
      <c r="B19" s="102">
        <f>Data!B17</f>
        <v>0</v>
      </c>
      <c r="C19" s="102">
        <f>Data!D17</f>
        <v>0</v>
      </c>
      <c r="D19" s="99">
        <f>cal!D12</f>
        <v>10</v>
      </c>
      <c r="E19" s="99">
        <f>cal!E12</f>
        <v>0</v>
      </c>
      <c r="F19" s="99">
        <f>cal!F12</f>
        <v>0</v>
      </c>
      <c r="G19" s="493" t="str">
        <f>cal!F47</f>
        <v>No extra units</v>
      </c>
      <c r="H19" s="494"/>
      <c r="I19" s="99">
        <f>cal!I21</f>
        <v>0</v>
      </c>
      <c r="J19" s="80"/>
      <c r="K19" s="101"/>
      <c r="IV19" s="96"/>
    </row>
    <row r="20" spans="1:256" s="86" customFormat="1" ht="33" customHeight="1">
      <c r="A20" s="96"/>
      <c r="B20" s="102">
        <f>Data!B18</f>
        <v>0</v>
      </c>
      <c r="C20" s="102">
        <f>Data!D18</f>
        <v>0</v>
      </c>
      <c r="D20" s="99">
        <f>cal!D13</f>
        <v>10</v>
      </c>
      <c r="E20" s="99">
        <f>cal!E13</f>
        <v>0</v>
      </c>
      <c r="F20" s="99">
        <f>cal!F13</f>
        <v>0</v>
      </c>
      <c r="G20" s="495" t="str">
        <f>cal!F48</f>
        <v>No extra units</v>
      </c>
      <c r="H20" s="496"/>
      <c r="I20" s="99">
        <f>cal!I22</f>
        <v>0</v>
      </c>
      <c r="J20" s="80"/>
      <c r="K20" s="101"/>
      <c r="IV20" s="96"/>
    </row>
    <row r="21" spans="1:256" s="86" customFormat="1" ht="19.5" customHeight="1">
      <c r="A21" s="96"/>
      <c r="B21" s="497" t="str">
        <f>Calculation!B25</f>
        <v>Total No of GIS Units and net GIS Benefit to the employee up to 19-07-2024</v>
      </c>
      <c r="C21" s="498"/>
      <c r="D21" s="498"/>
      <c r="E21" s="498"/>
      <c r="F21" s="499"/>
      <c r="G21" s="500"/>
      <c r="H21" s="501"/>
      <c r="I21" s="103">
        <f>SUM(I17:I20)</f>
        <v>17081.259999999998</v>
      </c>
      <c r="J21" s="80"/>
      <c r="K21" s="101"/>
      <c r="IV21" s="96"/>
    </row>
    <row r="22" spans="1:256" s="86" customFormat="1" ht="15.75">
      <c r="A22" s="96"/>
      <c r="B22" s="489" t="s">
        <v>32</v>
      </c>
      <c r="C22" s="489"/>
      <c r="D22" s="489" t="s">
        <v>33</v>
      </c>
      <c r="E22" s="489"/>
      <c r="F22" s="489"/>
      <c r="G22" s="489" t="s">
        <v>191</v>
      </c>
      <c r="H22" s="489"/>
      <c r="I22" s="489"/>
      <c r="J22" s="80"/>
      <c r="K22" s="101"/>
      <c r="IV22" s="96"/>
    </row>
    <row r="23" spans="1:256" s="86" customFormat="1" ht="19.5" customHeight="1">
      <c r="A23" s="96"/>
      <c r="B23" s="489" t="str">
        <f>"Rs."&amp;Calculation!B29&amp;"/-"</f>
        <v>Rs.7056/-</v>
      </c>
      <c r="C23" s="489"/>
      <c r="D23" s="490" t="str">
        <f>"Rs."&amp;Calculation!E29&amp;"/-"</f>
        <v>Rs.10025/-</v>
      </c>
      <c r="E23" s="490"/>
      <c r="F23" s="490"/>
      <c r="G23" s="490" t="str">
        <f>"Rs."&amp;Calculation!I29&amp;"/-"</f>
        <v>Rs.17081/-</v>
      </c>
      <c r="H23" s="490"/>
      <c r="I23" s="490"/>
      <c r="J23" s="80"/>
      <c r="K23" s="101"/>
      <c r="IV23" s="96"/>
    </row>
    <row r="24" spans="1:256" ht="55.5" customHeight="1">
      <c r="A24" s="79"/>
      <c r="B24" s="486" t="str">
        <f>"            Sanctioned A.P.State Govt. Employees Group Insurance Scheme to "&amp;IF(Data!E9="Death",Data!D10&amp;" "&amp;Data!E10&amp;","&amp;" "&amp;Data!E11&amp;" of "&amp;Data!D4&amp;" "&amp;Data!E4&amp;", "&amp;Data!E5&amp;", "&amp;Data!E8,""&amp;Data!D4&amp;" "&amp;Data!E4&amp;", "&amp;Data!E5&amp;", "&amp;Data!E8)&amp;" who "&amp;IF(Data!E9="Retirement","retired","expired")&amp;" on "&amp;TEXT(Data!E12,"dd-MM-yyyy")&amp;" together with the Government share and  interest at prescribed rates on "&amp;IF(Data!D4="Sri","his ","her ") &amp;IF(Data!E9="Retirement","retirement","death")&amp; " as follows."</f>
        <v xml:space="preserve">            Sanctioned A.P.State Govt. Employees Group Insurance Scheme to Smt. A. Ushakiran, Wife of Sri A.Radha Krishna, Senior Assistant, Rajahmundry who expired on 19-07-2024 together with the Government share and  interest at prescribed rates on his death as follows.</v>
      </c>
      <c r="C24" s="486"/>
      <c r="D24" s="486"/>
      <c r="E24" s="486"/>
      <c r="F24" s="486"/>
      <c r="G24" s="486"/>
      <c r="H24" s="486"/>
      <c r="I24" s="486"/>
      <c r="J24" s="80"/>
      <c r="K24" s="81"/>
      <c r="IV24" s="79"/>
    </row>
    <row r="25" spans="1:256" ht="4.5" customHeight="1">
      <c r="A25" s="79"/>
      <c r="B25" s="487"/>
      <c r="C25" s="487"/>
      <c r="D25" s="487"/>
      <c r="E25" s="487"/>
      <c r="F25" s="487"/>
      <c r="G25" s="487"/>
      <c r="H25" s="104"/>
      <c r="I25" s="105"/>
      <c r="J25" s="80"/>
      <c r="K25" s="81"/>
      <c r="IV25" s="79"/>
    </row>
    <row r="26" spans="1:256" ht="21" customHeight="1">
      <c r="A26" s="79"/>
      <c r="B26" s="488" t="s">
        <v>191</v>
      </c>
      <c r="C26" s="488"/>
      <c r="D26" s="488"/>
      <c r="E26" s="488"/>
      <c r="F26" s="488"/>
      <c r="G26" s="488"/>
      <c r="H26" s="106" t="s">
        <v>123</v>
      </c>
      <c r="I26" s="312">
        <f>ROUND(Calculation!M25,0)</f>
        <v>17081</v>
      </c>
      <c r="J26" s="80"/>
      <c r="K26" s="81"/>
      <c r="IV26" s="79"/>
    </row>
    <row r="27" spans="1:256" s="108" customFormat="1" ht="3.75" customHeight="1">
      <c r="A27" s="107"/>
      <c r="J27" s="80"/>
      <c r="K27" s="109"/>
      <c r="IV27" s="107"/>
    </row>
    <row r="28" spans="1:256" s="108" customFormat="1" ht="15" customHeight="1">
      <c r="A28" s="107"/>
      <c r="B28" s="488" t="s">
        <v>192</v>
      </c>
      <c r="C28" s="488"/>
      <c r="D28" s="488"/>
      <c r="E28" s="488"/>
      <c r="F28" s="488"/>
      <c r="G28" s="488"/>
      <c r="H28" s="488"/>
      <c r="I28" s="488"/>
      <c r="J28" s="80"/>
      <c r="K28" s="109"/>
      <c r="IV28" s="107"/>
    </row>
    <row r="29" spans="1:256" ht="46.5" customHeight="1">
      <c r="A29" s="79"/>
      <c r="B29" s="486" t="s">
        <v>351</v>
      </c>
      <c r="C29" s="486"/>
      <c r="D29" s="486"/>
      <c r="E29" s="486"/>
      <c r="F29" s="486"/>
      <c r="G29" s="486"/>
      <c r="H29" s="486"/>
      <c r="I29" s="486"/>
      <c r="J29" s="80"/>
      <c r="K29" s="81"/>
      <c r="IV29" s="79"/>
    </row>
    <row r="30" spans="1:256" ht="18.75" customHeight="1">
      <c r="A30" s="79"/>
      <c r="J30" s="80"/>
      <c r="K30" s="81"/>
      <c r="IV30" s="79"/>
    </row>
    <row r="31" spans="1:256" ht="20.25" customHeight="1">
      <c r="A31" s="79"/>
      <c r="B31" s="82" t="s">
        <v>318</v>
      </c>
      <c r="G31" s="484" t="str">
        <f>Data!D28</f>
        <v>Conservator of Forests</v>
      </c>
      <c r="H31" s="484"/>
      <c r="I31" s="484"/>
      <c r="J31" s="80"/>
      <c r="K31" s="81"/>
      <c r="IV31" s="79"/>
    </row>
    <row r="32" spans="1:256" ht="15" customHeight="1">
      <c r="A32" s="79"/>
      <c r="B32" s="82" t="s">
        <v>193</v>
      </c>
      <c r="G32" s="485" t="str">
        <f>Data!D29</f>
        <v>Rajahmundry Circle</v>
      </c>
      <c r="H32" s="485"/>
      <c r="I32" s="485"/>
      <c r="J32" s="80"/>
      <c r="K32" s="81"/>
      <c r="IV32" s="79"/>
    </row>
    <row r="33" spans="1:256" ht="15.75" customHeight="1">
      <c r="A33" s="79"/>
      <c r="B33" s="82" t="str">
        <f>Data!D21</f>
        <v>STO, Rajahmundry</v>
      </c>
      <c r="G33" s="484" t="str">
        <f>Data!D30</f>
        <v>Rajamahendravaram</v>
      </c>
      <c r="H33" s="484"/>
      <c r="I33" s="484"/>
      <c r="J33" s="80"/>
      <c r="K33" s="81"/>
      <c r="IV33" s="79"/>
    </row>
    <row r="34" spans="1:256" ht="14.25" customHeight="1">
      <c r="A34" s="79"/>
      <c r="J34" s="80"/>
      <c r="K34" s="81"/>
      <c r="IV34" s="79"/>
    </row>
    <row r="35" spans="1:256" s="79" customFormat="1" ht="19.5" customHeight="1">
      <c r="J35" s="80"/>
      <c r="K35" s="81"/>
      <c r="L35" s="82"/>
      <c r="M35" s="82"/>
      <c r="N35" s="82"/>
      <c r="O35" s="82"/>
      <c r="P35" s="82"/>
      <c r="Q35" s="82"/>
      <c r="R35" s="82"/>
    </row>
  </sheetData>
  <sheetProtection password="D590" sheet="1" objects="1" scenarios="1" formatRows="0" selectLockedCells="1"/>
  <mergeCells count="32">
    <mergeCell ref="G16:H16"/>
    <mergeCell ref="B2:I2"/>
    <mergeCell ref="B3:I3"/>
    <mergeCell ref="F4:I4"/>
    <mergeCell ref="F5:I5"/>
    <mergeCell ref="B6:I6"/>
    <mergeCell ref="B7:I7"/>
    <mergeCell ref="C8:I8"/>
    <mergeCell ref="C10:I10"/>
    <mergeCell ref="B13:I13"/>
    <mergeCell ref="B14:I14"/>
    <mergeCell ref="B15:I15"/>
    <mergeCell ref="G17:H17"/>
    <mergeCell ref="G18:H18"/>
    <mergeCell ref="G19:H19"/>
    <mergeCell ref="G20:H20"/>
    <mergeCell ref="B21:F21"/>
    <mergeCell ref="G21:H21"/>
    <mergeCell ref="B22:C22"/>
    <mergeCell ref="D22:F22"/>
    <mergeCell ref="G22:I22"/>
    <mergeCell ref="B23:C23"/>
    <mergeCell ref="D23:F23"/>
    <mergeCell ref="G23:I23"/>
    <mergeCell ref="G33:I33"/>
    <mergeCell ref="G32:I32"/>
    <mergeCell ref="B24:I24"/>
    <mergeCell ref="B25:G25"/>
    <mergeCell ref="B26:G26"/>
    <mergeCell ref="B28:I28"/>
    <mergeCell ref="B29:I29"/>
    <mergeCell ref="G31:I31"/>
  </mergeCells>
  <conditionalFormatting sqref="A18:I18">
    <cfRule type="expression" dxfId="21" priority="1" stopIfTrue="1">
      <formula>$E$18=0</formula>
    </cfRule>
  </conditionalFormatting>
  <conditionalFormatting sqref="B19:C19 H19 D19:G20 I19:I20 B20">
    <cfRule type="expression" dxfId="20" priority="22" stopIfTrue="1">
      <formula>$F$19=0</formula>
    </cfRule>
  </conditionalFormatting>
  <conditionalFormatting sqref="B20:G20 I20">
    <cfRule type="expression" dxfId="19" priority="23" stopIfTrue="1">
      <formula>$F$20=0</formula>
    </cfRule>
  </conditionalFormatting>
  <conditionalFormatting sqref="C18:I18">
    <cfRule type="expression" dxfId="18" priority="21" stopIfTrue="1">
      <formula>$F$18=0</formula>
    </cfRule>
  </conditionalFormatting>
  <printOptions horizontalCentered="1"/>
  <pageMargins left="0.31496062992125984" right="0.27559055118110237" top="0.47" bottom="0.39370078740157483" header="0.39370078740157483" footer="0.35433070866141736"/>
  <pageSetup paperSize="9" scale="92" orientation="portrait" r:id="rId1"/>
  <drawing r:id="rId2"/>
</worksheet>
</file>

<file path=xl/worksheets/sheet3.xml><?xml version="1.0" encoding="utf-8"?>
<worksheet xmlns="http://schemas.openxmlformats.org/spreadsheetml/2006/main" xmlns:r="http://schemas.openxmlformats.org/officeDocument/2006/relationships">
  <sheetPr codeName="Sheet2"/>
  <dimension ref="A1:AB36"/>
  <sheetViews>
    <sheetView showGridLines="0" tabSelected="1" workbookViewId="0">
      <selection activeCell="I10" sqref="I10"/>
    </sheetView>
  </sheetViews>
  <sheetFormatPr defaultColWidth="0" defaultRowHeight="15" zeroHeight="1"/>
  <cols>
    <col min="1" max="1" width="3.140625" customWidth="1"/>
    <col min="2" max="2" width="13.140625" customWidth="1"/>
    <col min="3" max="3" width="12.28515625" bestFit="1" customWidth="1"/>
    <col min="4" max="4" width="9.140625" customWidth="1"/>
    <col min="5" max="5" width="7.7109375" customWidth="1"/>
    <col min="6" max="6" width="5.7109375" customWidth="1"/>
    <col min="7" max="7" width="4.42578125" customWidth="1"/>
    <col min="8" max="8" width="7.28515625" customWidth="1"/>
    <col min="9" max="9" width="8.140625" customWidth="1"/>
    <col min="10" max="10" width="3.5703125" customWidth="1"/>
    <col min="11" max="11" width="4.85546875" customWidth="1"/>
    <col min="12" max="13" width="4.5703125" customWidth="1"/>
    <col min="14" max="14" width="8" customWidth="1"/>
    <col min="15" max="15" width="3.7109375" customWidth="1"/>
    <col min="16" max="28" width="6.7109375" hidden="1" customWidth="1"/>
    <col min="29" max="16384" width="9.140625" hidden="1"/>
  </cols>
  <sheetData>
    <row r="1" spans="2:14" ht="24.75">
      <c r="B1" s="556" t="s">
        <v>23</v>
      </c>
      <c r="C1" s="556"/>
      <c r="D1" s="556"/>
      <c r="E1" s="556"/>
      <c r="F1" s="556"/>
      <c r="G1" s="556"/>
      <c r="H1" s="556"/>
      <c r="I1" s="556"/>
      <c r="J1" s="556"/>
      <c r="K1" s="556"/>
      <c r="L1" s="556"/>
      <c r="M1" s="556"/>
      <c r="N1" s="556"/>
    </row>
    <row r="2" spans="2:14" ht="38.25" customHeight="1">
      <c r="B2" s="559" t="str">
        <f>CONCATENATE("Calculation of Saving Fund under Employees Group Insurance Scheme in respect of ",Data!D4," ",Data!E4,", ",Data!E5," ","who is ",IF(Data!E9="Retirement","retired on ","died on "),TEXT(Data!E12,"DD-MM-YYYY"))</f>
        <v>Calculation of Saving Fund under Employees Group Insurance Scheme in respect of Sri A.Radha Krishna, Senior Assistant who is died on 19-07-2024</v>
      </c>
      <c r="C2" s="559"/>
      <c r="D2" s="559"/>
      <c r="E2" s="559"/>
      <c r="F2" s="559"/>
      <c r="G2" s="559"/>
      <c r="H2" s="559"/>
      <c r="I2" s="559"/>
      <c r="J2" s="559"/>
      <c r="K2" s="559"/>
      <c r="L2" s="559"/>
      <c r="M2" s="559"/>
      <c r="N2" s="559"/>
    </row>
    <row r="3" spans="2:14" s="69" customFormat="1" ht="18.75" customHeight="1">
      <c r="B3" s="76" t="s">
        <v>98</v>
      </c>
      <c r="C3" s="76"/>
      <c r="D3" s="76"/>
      <c r="E3" s="76"/>
      <c r="F3" s="76"/>
      <c r="G3" s="76" t="s">
        <v>25</v>
      </c>
      <c r="H3" s="76" t="str">
        <f>CONCATENATE(Data!D4," ",Data!E4,", ",Data!E5)</f>
        <v>Sri A.Radha Krishna, Senior Assistant</v>
      </c>
      <c r="J3" s="76"/>
      <c r="K3" s="76"/>
      <c r="L3" s="76"/>
      <c r="M3" s="76"/>
      <c r="N3" s="76"/>
    </row>
    <row r="4" spans="2:14" s="69" customFormat="1" ht="18.75" customHeight="1">
      <c r="B4" s="76" t="s">
        <v>346</v>
      </c>
      <c r="C4" s="76"/>
      <c r="D4" s="76"/>
      <c r="E4" s="76"/>
      <c r="F4" s="76"/>
      <c r="G4" s="76" t="s">
        <v>25</v>
      </c>
      <c r="H4" s="513" t="str">
        <f>Data!D7</f>
        <v>0423505</v>
      </c>
      <c r="I4" s="514"/>
      <c r="J4" s="510" t="str">
        <f>Data!F7</f>
        <v>14094565</v>
      </c>
      <c r="K4" s="511"/>
      <c r="L4" s="511"/>
      <c r="M4" s="512"/>
      <c r="N4" s="76"/>
    </row>
    <row r="5" spans="2:14" s="69" customFormat="1" ht="18.75" customHeight="1">
      <c r="B5" s="76" t="s">
        <v>24</v>
      </c>
      <c r="C5" s="76"/>
      <c r="D5" s="76"/>
      <c r="E5" s="76"/>
      <c r="F5" s="76"/>
      <c r="G5" s="76" t="s">
        <v>25</v>
      </c>
      <c r="H5" s="555">
        <f>Data!B15</f>
        <v>37153</v>
      </c>
      <c r="I5" s="555"/>
      <c r="J5" s="555"/>
      <c r="K5" s="555"/>
      <c r="L5" s="555"/>
      <c r="M5" s="555"/>
      <c r="N5" s="76"/>
    </row>
    <row r="6" spans="2:14" s="69" customFormat="1" ht="18.75" customHeight="1">
      <c r="B6" s="76" t="s">
        <v>26</v>
      </c>
      <c r="C6" s="76"/>
      <c r="D6" s="76"/>
      <c r="E6" s="76"/>
      <c r="F6" s="76"/>
      <c r="G6" s="76" t="s">
        <v>25</v>
      </c>
      <c r="H6" s="555">
        <f>Data!E12</f>
        <v>45492</v>
      </c>
      <c r="I6" s="555"/>
      <c r="J6" s="555"/>
      <c r="K6" s="555"/>
      <c r="L6" s="555"/>
      <c r="M6" s="555"/>
      <c r="N6" s="76"/>
    </row>
    <row r="7" spans="2:14" s="69" customFormat="1" ht="18.75" customHeight="1">
      <c r="B7" s="76" t="s">
        <v>27</v>
      </c>
      <c r="C7" s="76"/>
      <c r="D7" s="76"/>
      <c r="E7" s="76"/>
      <c r="F7" s="76"/>
      <c r="G7" s="76" t="s">
        <v>25</v>
      </c>
      <c r="H7" s="555" t="str">
        <f>Data!E9</f>
        <v>Death</v>
      </c>
      <c r="I7" s="555"/>
      <c r="J7" s="555"/>
      <c r="K7" s="555"/>
      <c r="L7" s="555"/>
      <c r="M7" s="555"/>
      <c r="N7" s="76"/>
    </row>
    <row r="8" spans="2:14" ht="15.75">
      <c r="B8" s="19"/>
      <c r="C8" s="19"/>
      <c r="D8" s="19"/>
      <c r="E8" s="19"/>
      <c r="F8" s="19"/>
      <c r="G8" s="19"/>
      <c r="H8" s="19"/>
      <c r="I8" s="19"/>
      <c r="J8" s="19"/>
      <c r="K8" s="19"/>
      <c r="L8" s="19"/>
      <c r="M8" s="19"/>
      <c r="N8" s="19"/>
    </row>
    <row r="9" spans="2:14" ht="18.75">
      <c r="B9" s="20" t="s">
        <v>28</v>
      </c>
      <c r="C9" s="19"/>
      <c r="D9" s="19"/>
      <c r="E9" s="19"/>
      <c r="F9" s="19"/>
      <c r="G9" s="19"/>
      <c r="H9" s="19"/>
      <c r="I9" s="19"/>
      <c r="J9" s="19"/>
      <c r="K9" s="19"/>
      <c r="L9" s="19"/>
      <c r="M9" s="19"/>
      <c r="N9" s="19"/>
    </row>
    <row r="10" spans="2:14" ht="44.25" customHeight="1">
      <c r="B10" s="21" t="s">
        <v>0</v>
      </c>
      <c r="C10" s="21" t="s">
        <v>1</v>
      </c>
      <c r="D10" s="22" t="s">
        <v>2</v>
      </c>
      <c r="E10" s="22" t="s">
        <v>3</v>
      </c>
      <c r="F10" s="560" t="s">
        <v>4</v>
      </c>
      <c r="G10" s="560"/>
      <c r="H10" s="21" t="s">
        <v>5</v>
      </c>
      <c r="I10" s="22" t="s">
        <v>6</v>
      </c>
      <c r="J10" s="553" t="s">
        <v>7</v>
      </c>
      <c r="K10" s="554"/>
      <c r="L10" s="560" t="s">
        <v>8</v>
      </c>
      <c r="M10" s="560"/>
      <c r="N10" s="22" t="s">
        <v>9</v>
      </c>
    </row>
    <row r="11" spans="2:14" s="65" customFormat="1" ht="15.75">
      <c r="B11" s="23">
        <f>cal!B10</f>
        <v>37153</v>
      </c>
      <c r="C11" s="23">
        <f>cal!C10</f>
        <v>43555</v>
      </c>
      <c r="D11" s="70">
        <f>cal!D10</f>
        <v>15</v>
      </c>
      <c r="E11" s="18">
        <f>cal!E10</f>
        <v>2</v>
      </c>
      <c r="F11" s="557">
        <f>cal!F10</f>
        <v>30</v>
      </c>
      <c r="G11" s="558"/>
      <c r="H11" s="18" t="str">
        <f>cal!G10</f>
        <v>C</v>
      </c>
      <c r="I11" s="18">
        <f>cal!H10</f>
        <v>210</v>
      </c>
      <c r="J11" s="520">
        <f>I11*F11</f>
        <v>6300</v>
      </c>
      <c r="K11" s="521"/>
      <c r="L11" s="518">
        <f>cal!I10</f>
        <v>1890</v>
      </c>
      <c r="M11" s="519"/>
      <c r="N11" s="71">
        <f>cal!J10</f>
        <v>4410</v>
      </c>
    </row>
    <row r="12" spans="2:14" s="65" customFormat="1" ht="15.75">
      <c r="B12" s="23">
        <f>cal!B11</f>
        <v>43556</v>
      </c>
      <c r="C12" s="23">
        <f>cal!C11</f>
        <v>45473</v>
      </c>
      <c r="D12" s="70">
        <f>cal!D11</f>
        <v>15</v>
      </c>
      <c r="E12" s="18">
        <f>cal!E11</f>
        <v>4</v>
      </c>
      <c r="F12" s="557">
        <f>cal!F11</f>
        <v>60</v>
      </c>
      <c r="G12" s="558"/>
      <c r="H12" s="18" t="str">
        <f>cal!G11</f>
        <v>B</v>
      </c>
      <c r="I12" s="18">
        <f>cal!H11</f>
        <v>63</v>
      </c>
      <c r="J12" s="520">
        <f t="shared" ref="J12" si="0">I12*F12</f>
        <v>3780</v>
      </c>
      <c r="K12" s="521"/>
      <c r="L12" s="518">
        <f>cal!I11</f>
        <v>1134</v>
      </c>
      <c r="M12" s="519"/>
      <c r="N12" s="71">
        <f>cal!J11</f>
        <v>2646</v>
      </c>
    </row>
    <row r="13" spans="2:14" s="65" customFormat="1" ht="15.75">
      <c r="B13" s="23">
        <f>cal!B12</f>
        <v>0</v>
      </c>
      <c r="C13" s="23">
        <f>IF(B13="","",cal!C12)</f>
        <v>0</v>
      </c>
      <c r="D13" s="70">
        <f>cal!D12</f>
        <v>10</v>
      </c>
      <c r="E13" s="18">
        <f>cal!E12</f>
        <v>0</v>
      </c>
      <c r="F13" s="557">
        <f>cal!F12</f>
        <v>0</v>
      </c>
      <c r="G13" s="558"/>
      <c r="H13" s="18" t="b">
        <f>cal!G12</f>
        <v>0</v>
      </c>
      <c r="I13" s="18">
        <f>cal!H12</f>
        <v>0</v>
      </c>
      <c r="J13" s="520">
        <f t="shared" ref="J13" si="1">I13*F13</f>
        <v>0</v>
      </c>
      <c r="K13" s="521"/>
      <c r="L13" s="518">
        <f>cal!I12</f>
        <v>0</v>
      </c>
      <c r="M13" s="519"/>
      <c r="N13" s="71">
        <f>cal!J12</f>
        <v>0</v>
      </c>
    </row>
    <row r="14" spans="2:14" s="65" customFormat="1" ht="15.75" customHeight="1">
      <c r="B14" s="23"/>
      <c r="C14" s="23" t="str">
        <f>IF(B14="","",cal!C13)</f>
        <v/>
      </c>
      <c r="D14" s="70">
        <f>cal!D13</f>
        <v>10</v>
      </c>
      <c r="E14" s="18">
        <f>cal!E13</f>
        <v>0</v>
      </c>
      <c r="F14" s="557">
        <f>cal!F13</f>
        <v>0</v>
      </c>
      <c r="G14" s="558"/>
      <c r="H14" s="18" t="b">
        <f>cal!G13</f>
        <v>0</v>
      </c>
      <c r="I14" s="18">
        <f>cal!H13</f>
        <v>0</v>
      </c>
      <c r="J14" s="520">
        <f t="shared" ref="J14" si="2">I14*F14</f>
        <v>0</v>
      </c>
      <c r="K14" s="521"/>
      <c r="L14" s="518">
        <f>cal!I13</f>
        <v>0</v>
      </c>
      <c r="M14" s="519"/>
      <c r="N14" s="71">
        <f>cal!J13</f>
        <v>0</v>
      </c>
    </row>
    <row r="15" spans="2:14" s="65" customFormat="1" ht="15.75" customHeight="1">
      <c r="B15" s="23"/>
      <c r="C15" s="23" t="str">
        <f>IF(B15="","",cal!C15)</f>
        <v/>
      </c>
      <c r="D15" s="70" t="s">
        <v>21</v>
      </c>
      <c r="E15" s="18" t="s">
        <v>21</v>
      </c>
      <c r="F15" s="557" t="s">
        <v>21</v>
      </c>
      <c r="G15" s="558"/>
      <c r="H15" s="18" t="s">
        <v>21</v>
      </c>
      <c r="I15" s="18" t="s">
        <v>21</v>
      </c>
      <c r="J15" s="520" t="s">
        <v>21</v>
      </c>
      <c r="K15" s="521"/>
      <c r="L15" s="518" t="s">
        <v>21</v>
      </c>
      <c r="M15" s="519"/>
      <c r="N15" s="71" t="s">
        <v>21</v>
      </c>
    </row>
    <row r="16" spans="2:14" s="65" customFormat="1">
      <c r="B16" s="548" t="s">
        <v>22</v>
      </c>
      <c r="C16" s="549"/>
      <c r="D16" s="549"/>
      <c r="E16" s="549"/>
      <c r="F16" s="549"/>
      <c r="G16" s="549"/>
      <c r="H16" s="549"/>
      <c r="I16" s="550"/>
      <c r="J16" s="522">
        <f>SUM(J11:K15)</f>
        <v>10080</v>
      </c>
      <c r="K16" s="523"/>
      <c r="L16" s="552">
        <f>SUM(L11:M15)</f>
        <v>3024</v>
      </c>
      <c r="M16" s="552"/>
      <c r="N16" s="338">
        <f>SUM(N11:N15)</f>
        <v>7056</v>
      </c>
    </row>
    <row r="17" spans="2:26" s="65" customFormat="1" ht="18.75">
      <c r="B17" s="20" t="s">
        <v>29</v>
      </c>
      <c r="C17" s="19"/>
      <c r="D17" s="19"/>
      <c r="E17" s="19"/>
      <c r="F17" s="19"/>
      <c r="G17" s="19"/>
      <c r="H17" s="19"/>
      <c r="I17" s="19"/>
      <c r="J17" s="19"/>
      <c r="K17" s="19"/>
      <c r="L17" s="19"/>
      <c r="M17" s="19"/>
      <c r="N17" s="19"/>
    </row>
    <row r="18" spans="2:26" s="65" customFormat="1" ht="57" customHeight="1">
      <c r="B18" s="530" t="str">
        <f>"Table showing acumulated savings and Interest of benefits from Savings Fund per each unit of  Rs."&amp;cal!I55&amp;"/- From "&amp;TEXT(cal!G55,"mmmm yyyy")&amp;IF(cal!I56=0,""," and Rs."&amp;cal!I56&amp;"/- from "&amp;TEXT(cal!G56,"mmmm yyyy"))</f>
        <v>Table showing acumulated savings and Interest of benefits from Savings Fund per each unit of  Rs.30/- From September 2001 and Rs.60/- from April 2019</v>
      </c>
      <c r="C18" s="530"/>
      <c r="D18" s="530"/>
      <c r="E18" s="530"/>
      <c r="F18" s="530"/>
      <c r="G18" s="530"/>
      <c r="H18" s="530"/>
      <c r="I18" s="530"/>
      <c r="J18" s="530"/>
      <c r="K18" s="530"/>
      <c r="L18" s="530"/>
      <c r="M18" s="530"/>
      <c r="N18" s="530"/>
      <c r="P18" s="335"/>
      <c r="Q18" s="335"/>
      <c r="R18" s="335"/>
      <c r="S18" s="335"/>
      <c r="T18" s="335"/>
      <c r="U18" s="335"/>
      <c r="V18" s="335"/>
      <c r="W18" s="335"/>
      <c r="X18" s="335"/>
      <c r="Y18" s="335"/>
      <c r="Z18" s="335"/>
    </row>
    <row r="19" spans="2:26" s="65" customFormat="1" ht="34.5" customHeight="1">
      <c r="B19" s="527" t="str">
        <f>cal!B43</f>
        <v>Employee died in  Jun, 2024 service particulars</v>
      </c>
      <c r="C19" s="527"/>
      <c r="D19" s="527"/>
      <c r="E19" s="528" t="s">
        <v>30</v>
      </c>
      <c r="F19" s="528"/>
      <c r="G19" s="528"/>
      <c r="H19" s="528"/>
      <c r="I19" s="528"/>
      <c r="J19" s="528"/>
      <c r="K19" s="528" t="s">
        <v>31</v>
      </c>
      <c r="L19" s="528"/>
      <c r="M19" s="524" t="s">
        <v>22</v>
      </c>
      <c r="N19" s="525"/>
    </row>
    <row r="20" spans="2:26" s="65" customFormat="1" ht="37.5" customHeight="1">
      <c r="B20" s="526" t="str">
        <f>cal!B19</f>
        <v>From  09/2001 to  03/2019 Rs.30/- per month 2 unit(s)</v>
      </c>
      <c r="C20" s="526"/>
      <c r="D20" s="526"/>
      <c r="E20" s="534" t="str">
        <f>cal!E19</f>
        <v>2 unit(s) from  09/2001 up to  Jan, 1900 =  X 7846.48</v>
      </c>
      <c r="F20" s="526"/>
      <c r="G20" s="526"/>
      <c r="H20" s="526"/>
      <c r="I20" s="526"/>
      <c r="J20" s="526"/>
      <c r="K20" s="535">
        <f>cal!H19</f>
        <v>2</v>
      </c>
      <c r="L20" s="536"/>
      <c r="M20" s="541">
        <f>cal!I19</f>
        <v>15692.96</v>
      </c>
      <c r="N20" s="542"/>
    </row>
    <row r="21" spans="2:26" s="65" customFormat="1" ht="37.5" customHeight="1">
      <c r="B21" s="526" t="str">
        <f>cal!B20</f>
        <v>From  04/2019 to  06/2024 Rs.60/- per month 4 unit(s)</v>
      </c>
      <c r="C21" s="526"/>
      <c r="D21" s="526"/>
      <c r="E21" s="534" t="str">
        <f>cal!E20</f>
        <v>4 unit(s) from  04/2019 up to  Jun, 2024 = 2 X 694.15</v>
      </c>
      <c r="F21" s="526"/>
      <c r="G21" s="526"/>
      <c r="H21" s="526"/>
      <c r="I21" s="526"/>
      <c r="J21" s="526"/>
      <c r="K21" s="535">
        <f>cal!H20</f>
        <v>2</v>
      </c>
      <c r="L21" s="536"/>
      <c r="M21" s="541">
        <f>cal!I20</f>
        <v>1388.3</v>
      </c>
      <c r="N21" s="542"/>
    </row>
    <row r="22" spans="2:26" s="65" customFormat="1" ht="37.5" customHeight="1">
      <c r="B22" s="545" t="str">
        <f>cal!B21</f>
        <v>From  01/1900 to  01/1900 Rs.0/- per month 0 unit(s)</v>
      </c>
      <c r="C22" s="546"/>
      <c r="D22" s="547"/>
      <c r="E22" s="553" t="str">
        <f>cal!E21</f>
        <v>No extra units</v>
      </c>
      <c r="F22" s="540"/>
      <c r="G22" s="540"/>
      <c r="H22" s="540"/>
      <c r="I22" s="540"/>
      <c r="J22" s="554"/>
      <c r="K22" s="553">
        <f>cal!H21</f>
        <v>-4</v>
      </c>
      <c r="L22" s="540"/>
      <c r="M22" s="540">
        <f>cal!I21</f>
        <v>0</v>
      </c>
      <c r="N22" s="540"/>
    </row>
    <row r="23" spans="2:26" s="65" customFormat="1" ht="37.5" customHeight="1">
      <c r="B23" s="545" t="str">
        <f>cal!B22</f>
        <v>From  01/1900 to  01/1900 Rs.0/- per month 0 unit(s)</v>
      </c>
      <c r="C23" s="546"/>
      <c r="D23" s="547"/>
      <c r="E23" s="534" t="str">
        <f>cal!E22</f>
        <v>No extra units</v>
      </c>
      <c r="F23" s="526"/>
      <c r="G23" s="526"/>
      <c r="H23" s="526"/>
      <c r="I23" s="526"/>
      <c r="J23" s="526"/>
      <c r="K23" s="535">
        <f>cal!H22</f>
        <v>0</v>
      </c>
      <c r="L23" s="536"/>
      <c r="M23" s="541">
        <f>cal!I22</f>
        <v>0</v>
      </c>
      <c r="N23" s="542"/>
    </row>
    <row r="24" spans="2:26" s="65" customFormat="1" ht="37.5" customHeight="1">
      <c r="B24" s="526">
        <f>cal!B23</f>
        <v>0</v>
      </c>
      <c r="C24" s="526"/>
      <c r="D24" s="526"/>
      <c r="E24" s="534">
        <f>cal!E23</f>
        <v>0</v>
      </c>
      <c r="F24" s="526"/>
      <c r="G24" s="526"/>
      <c r="H24" s="526"/>
      <c r="I24" s="526"/>
      <c r="J24" s="526"/>
      <c r="K24" s="535">
        <f>cal!H23</f>
        <v>0</v>
      </c>
      <c r="L24" s="536"/>
      <c r="M24" s="541">
        <f>cal!I23</f>
        <v>0</v>
      </c>
      <c r="N24" s="542"/>
    </row>
    <row r="25" spans="2:26" s="65" customFormat="1" ht="18.75">
      <c r="B25" s="531" t="str">
        <f>CONCATENATE("Total No of GIS Units and net GIS Benefit to the employee up to ",TEXT(H6,"dd-mm-yyyy"))</f>
        <v>Total No of GIS Units and net GIS Benefit to the employee up to 19-07-2024</v>
      </c>
      <c r="C25" s="532"/>
      <c r="D25" s="532"/>
      <c r="E25" s="532"/>
      <c r="F25" s="532"/>
      <c r="G25" s="532"/>
      <c r="H25" s="532"/>
      <c r="I25" s="532"/>
      <c r="J25" s="533"/>
      <c r="K25" s="537">
        <f>cal!H24</f>
        <v>4</v>
      </c>
      <c r="L25" s="538"/>
      <c r="M25" s="543">
        <f>SUM(M20:N24)</f>
        <v>17081.259999999998</v>
      </c>
      <c r="N25" s="544"/>
    </row>
    <row r="26" spans="2:26" s="65" customFormat="1" ht="7.5" customHeight="1">
      <c r="B26" s="60"/>
      <c r="C26" s="60"/>
      <c r="D26" s="60"/>
      <c r="E26" s="60"/>
      <c r="F26" s="60"/>
      <c r="G26" s="60"/>
      <c r="H26" s="60"/>
      <c r="I26" s="60"/>
      <c r="J26" s="60"/>
      <c r="K26" s="61"/>
      <c r="L26" s="62"/>
      <c r="M26" s="63"/>
      <c r="N26" s="63"/>
    </row>
    <row r="27" spans="2:26" s="65" customFormat="1" ht="18.75">
      <c r="B27" s="539" t="s">
        <v>99</v>
      </c>
      <c r="C27" s="539"/>
      <c r="D27" s="539"/>
      <c r="E27" s="539"/>
      <c r="F27" s="539"/>
      <c r="G27" s="539"/>
      <c r="H27" s="539"/>
      <c r="I27" s="539"/>
      <c r="J27" s="539"/>
      <c r="K27" s="539"/>
      <c r="L27" s="539"/>
      <c r="M27" s="539"/>
      <c r="N27" s="539"/>
    </row>
    <row r="28" spans="2:26" s="65" customFormat="1" ht="15.75">
      <c r="B28" s="551" t="s">
        <v>32</v>
      </c>
      <c r="C28" s="551"/>
      <c r="D28" s="551"/>
      <c r="E28" s="551" t="s">
        <v>33</v>
      </c>
      <c r="F28" s="551"/>
      <c r="G28" s="551"/>
      <c r="H28" s="551"/>
      <c r="I28" s="515" t="s">
        <v>22</v>
      </c>
      <c r="J28" s="515"/>
      <c r="K28" s="515"/>
      <c r="L28" s="515"/>
      <c r="M28" s="515"/>
      <c r="N28" s="515"/>
    </row>
    <row r="29" spans="2:26" s="65" customFormat="1" ht="15.75">
      <c r="B29" s="515">
        <f>N16</f>
        <v>7056</v>
      </c>
      <c r="C29" s="515"/>
      <c r="D29" s="515"/>
      <c r="E29" s="515">
        <f>ROUND(M25,0)-B29</f>
        <v>10025</v>
      </c>
      <c r="F29" s="515"/>
      <c r="G29" s="515"/>
      <c r="H29" s="515"/>
      <c r="I29" s="515">
        <f>ROUND(M25,0)</f>
        <v>17081</v>
      </c>
      <c r="J29" s="515"/>
      <c r="K29" s="515"/>
      <c r="L29" s="515"/>
      <c r="M29" s="515"/>
      <c r="N29" s="515"/>
    </row>
    <row r="30" spans="2:26" s="65" customFormat="1" ht="15.75">
      <c r="B30" s="517" t="s">
        <v>34</v>
      </c>
      <c r="C30" s="517"/>
      <c r="D30" s="517"/>
      <c r="E30" s="517"/>
      <c r="F30" s="517"/>
      <c r="G30" s="517"/>
      <c r="H30" s="517"/>
      <c r="I30" s="516">
        <f>SUM(I29)</f>
        <v>17081</v>
      </c>
      <c r="J30" s="516"/>
      <c r="K30" s="516"/>
      <c r="L30" s="516"/>
      <c r="M30" s="516"/>
      <c r="N30" s="516"/>
    </row>
    <row r="31" spans="2:26" s="65" customFormat="1" ht="24.75" customHeight="1">
      <c r="B31" s="529" t="str">
        <f>UPPER("(RUPEES: "&amp;cal!B124&amp;"}")</f>
        <v>(RUPEES: SEVENTEEN THOUSAND EIGHTY ONE ONLY}</v>
      </c>
      <c r="C31" s="529"/>
      <c r="D31" s="529"/>
      <c r="E31" s="529"/>
      <c r="F31" s="529"/>
      <c r="G31" s="529"/>
      <c r="H31" s="529"/>
      <c r="I31" s="529"/>
      <c r="J31" s="529"/>
      <c r="K31" s="529"/>
      <c r="L31" s="529"/>
      <c r="M31" s="529"/>
      <c r="N31" s="529"/>
    </row>
    <row r="32" spans="2:26" s="65" customFormat="1">
      <c r="B32" s="339"/>
      <c r="C32" s="339"/>
      <c r="D32" s="339"/>
      <c r="E32" s="339"/>
      <c r="F32" s="339"/>
      <c r="G32" s="339"/>
      <c r="H32" s="339"/>
      <c r="I32" s="339"/>
      <c r="J32" s="339"/>
      <c r="K32" s="339"/>
      <c r="L32" s="339"/>
      <c r="M32" s="339"/>
      <c r="N32" s="339"/>
    </row>
    <row r="33" spans="2:14" s="65" customFormat="1">
      <c r="B33" s="339"/>
      <c r="C33" s="339"/>
      <c r="D33" s="339"/>
      <c r="E33" s="339"/>
      <c r="F33" s="339"/>
      <c r="G33" s="339"/>
      <c r="H33" s="339"/>
      <c r="I33" s="339"/>
      <c r="J33" s="339"/>
      <c r="K33" s="339"/>
      <c r="L33" s="339"/>
      <c r="M33" s="339"/>
      <c r="N33" s="339"/>
    </row>
    <row r="34" spans="2:14" s="65" customFormat="1" ht="15.75">
      <c r="L34" s="19" t="s">
        <v>35</v>
      </c>
      <c r="M34" s="19"/>
      <c r="N34" s="19"/>
    </row>
    <row r="35" spans="2:14"/>
    <row r="36" spans="2:14" ht="20.25" customHeight="1"/>
  </sheetData>
  <sheetProtection password="D590" sheet="1" objects="1" scenarios="1" formatRows="0"/>
  <mergeCells count="66">
    <mergeCell ref="F13:G13"/>
    <mergeCell ref="F14:G14"/>
    <mergeCell ref="L13:M13"/>
    <mergeCell ref="J10:K10"/>
    <mergeCell ref="J11:K11"/>
    <mergeCell ref="H5:M5"/>
    <mergeCell ref="H6:M6"/>
    <mergeCell ref="H7:M7"/>
    <mergeCell ref="B1:N1"/>
    <mergeCell ref="F15:G15"/>
    <mergeCell ref="B2:N2"/>
    <mergeCell ref="L14:M14"/>
    <mergeCell ref="J14:K14"/>
    <mergeCell ref="J12:K12"/>
    <mergeCell ref="J13:K13"/>
    <mergeCell ref="L10:M10"/>
    <mergeCell ref="L11:M11"/>
    <mergeCell ref="L12:M12"/>
    <mergeCell ref="F10:G10"/>
    <mergeCell ref="F11:G11"/>
    <mergeCell ref="F12:G12"/>
    <mergeCell ref="B16:I16"/>
    <mergeCell ref="B28:D28"/>
    <mergeCell ref="E28:H28"/>
    <mergeCell ref="M20:N20"/>
    <mergeCell ref="M21:N21"/>
    <mergeCell ref="L16:M16"/>
    <mergeCell ref="B23:D23"/>
    <mergeCell ref="E21:J21"/>
    <mergeCell ref="K21:L21"/>
    <mergeCell ref="E22:J22"/>
    <mergeCell ref="K22:L22"/>
    <mergeCell ref="E23:J23"/>
    <mergeCell ref="K23:L23"/>
    <mergeCell ref="B31:N31"/>
    <mergeCell ref="B18:N18"/>
    <mergeCell ref="B24:D24"/>
    <mergeCell ref="B25:J25"/>
    <mergeCell ref="E24:J24"/>
    <mergeCell ref="K24:L24"/>
    <mergeCell ref="K25:L25"/>
    <mergeCell ref="B27:N27"/>
    <mergeCell ref="E20:J20"/>
    <mergeCell ref="K20:L20"/>
    <mergeCell ref="M22:N22"/>
    <mergeCell ref="M23:N23"/>
    <mergeCell ref="M24:N24"/>
    <mergeCell ref="M25:N25"/>
    <mergeCell ref="B21:D21"/>
    <mergeCell ref="B22:D22"/>
    <mergeCell ref="J4:M4"/>
    <mergeCell ref="H4:I4"/>
    <mergeCell ref="I28:N28"/>
    <mergeCell ref="I29:N29"/>
    <mergeCell ref="I30:N30"/>
    <mergeCell ref="B30:H30"/>
    <mergeCell ref="B29:D29"/>
    <mergeCell ref="E29:H29"/>
    <mergeCell ref="L15:M15"/>
    <mergeCell ref="J15:K15"/>
    <mergeCell ref="J16:K16"/>
    <mergeCell ref="M19:N19"/>
    <mergeCell ref="B20:D20"/>
    <mergeCell ref="B19:D19"/>
    <mergeCell ref="E19:J19"/>
    <mergeCell ref="K19:L19"/>
  </mergeCells>
  <conditionalFormatting sqref="B12:N12">
    <cfRule type="expression" dxfId="17" priority="2">
      <formula>$E$12=0</formula>
    </cfRule>
  </conditionalFormatting>
  <conditionalFormatting sqref="B13:N13 C14:C15">
    <cfRule type="expression" dxfId="16" priority="6">
      <formula>$N$13=0</formula>
    </cfRule>
  </conditionalFormatting>
  <conditionalFormatting sqref="B14:N14">
    <cfRule type="expression" dxfId="15" priority="5">
      <formula>$N$14=0</formula>
    </cfRule>
  </conditionalFormatting>
  <conditionalFormatting sqref="B23:N23">
    <cfRule type="expression" dxfId="14" priority="8">
      <formula>$M$23=0</formula>
    </cfRule>
  </conditionalFormatting>
  <conditionalFormatting sqref="B24:N24">
    <cfRule type="expression" dxfId="13" priority="7">
      <formula>$M$24=0</formula>
    </cfRule>
  </conditionalFormatting>
  <conditionalFormatting sqref="C15:N15">
    <cfRule type="expression" dxfId="12" priority="12">
      <formula>$N$13</formula>
    </cfRule>
  </conditionalFormatting>
  <conditionalFormatting sqref="B22:E22 K22 M22">
    <cfRule type="expression" dxfId="11" priority="1">
      <formula>$M$23=0</formula>
    </cfRule>
  </conditionalFormatting>
  <printOptions horizontalCentered="1"/>
  <pageMargins left="0.39370078740157483" right="0.39370078740157483" top="0.47" bottom="0.46" header="0.31496062992125984" footer="0.31496062992125984"/>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sheetPr codeName="Sheet6"/>
  <dimension ref="A1:EP145"/>
  <sheetViews>
    <sheetView showGridLines="0" topLeftCell="XFD1048576" workbookViewId="0">
      <selection activeCell="A31" sqref="A1:XFD1048576"/>
    </sheetView>
  </sheetViews>
  <sheetFormatPr defaultColWidth="0" defaultRowHeight="15" zeroHeight="1"/>
  <cols>
    <col min="1" max="1" width="9.140625" style="372" hidden="1" customWidth="1"/>
    <col min="2" max="2" width="29.28515625" style="373" hidden="1" customWidth="1"/>
    <col min="3" max="3" width="15" style="373" hidden="1" customWidth="1"/>
    <col min="4" max="5" width="9.5703125" style="373" hidden="1" customWidth="1"/>
    <col min="6" max="6" width="16.7109375" style="373" hidden="1" customWidth="1"/>
    <col min="7" max="7" width="15" style="373" hidden="1" customWidth="1"/>
    <col min="8" max="8" width="9.7109375" style="373" hidden="1" customWidth="1"/>
    <col min="9" max="9" width="7.140625" style="373" hidden="1" customWidth="1"/>
    <col min="10" max="10" width="8" style="373" hidden="1" customWidth="1"/>
    <col min="11" max="11" width="2" style="372" hidden="1" customWidth="1"/>
    <col min="12" max="13" width="10.42578125" style="373" hidden="1" customWidth="1"/>
    <col min="14" max="14" width="15.85546875" style="373" hidden="1" customWidth="1"/>
    <col min="15" max="15" width="8.5703125" style="373" hidden="1" customWidth="1"/>
    <col min="16" max="16" width="10.42578125" style="373" hidden="1" customWidth="1"/>
    <col min="17" max="17" width="12.5703125" style="373" hidden="1" customWidth="1"/>
    <col min="18" max="20" width="10.42578125" style="373" hidden="1" customWidth="1"/>
    <col min="21" max="21" width="11.42578125" style="373" hidden="1" customWidth="1"/>
    <col min="22" max="22" width="11" style="373" hidden="1" customWidth="1"/>
    <col min="23" max="23" width="8.85546875" style="373" hidden="1" customWidth="1"/>
    <col min="24" max="24" width="10" style="373" hidden="1" customWidth="1"/>
    <col min="25" max="25" width="8.5703125" style="373" hidden="1" customWidth="1"/>
    <col min="26" max="26" width="8.85546875" style="373" hidden="1" customWidth="1"/>
    <col min="27" max="28" width="10.42578125" style="373" hidden="1" customWidth="1"/>
    <col min="29" max="30" width="8.5703125" style="373" hidden="1" customWidth="1"/>
    <col min="31" max="31" width="10.42578125" style="373" hidden="1" customWidth="1"/>
    <col min="32" max="32" width="8.5703125" style="373" hidden="1" customWidth="1"/>
    <col min="33" max="33" width="9.28515625" style="373" hidden="1" customWidth="1"/>
    <col min="34" max="61" width="8.5703125" style="373" hidden="1" customWidth="1"/>
    <col min="62" max="65" width="9" style="373" hidden="1" customWidth="1"/>
    <col min="66" max="76" width="9.5703125" style="373" hidden="1" customWidth="1"/>
    <col min="77" max="88" width="8.5703125" style="373" hidden="1" customWidth="1"/>
    <col min="89" max="89" width="6.85546875" style="373" hidden="1" customWidth="1"/>
    <col min="90" max="90" width="7.42578125" style="373" hidden="1" customWidth="1"/>
    <col min="91" max="91" width="6.7109375" style="373" hidden="1" customWidth="1"/>
    <col min="92" max="92" width="6.140625" style="373" hidden="1" customWidth="1"/>
    <col min="93" max="93" width="7.140625" style="373" hidden="1" customWidth="1"/>
    <col min="94" max="94" width="9" style="373" hidden="1" customWidth="1"/>
    <col min="95" max="95" width="6.7109375" style="373" hidden="1" customWidth="1"/>
    <col min="96" max="96" width="7.28515625" style="373" hidden="1" customWidth="1"/>
    <col min="97" max="97" width="7" style="373" hidden="1" customWidth="1"/>
    <col min="98" max="98" width="6.5703125" style="373" hidden="1" customWidth="1"/>
    <col min="99" max="99" width="7" style="373" hidden="1" customWidth="1"/>
    <col min="100" max="100" width="7.140625" style="373" hidden="1" customWidth="1"/>
    <col min="101" max="101" width="6.85546875" style="373" hidden="1" customWidth="1"/>
    <col min="102" max="102" width="7.42578125" style="373" hidden="1" customWidth="1"/>
    <col min="103" max="103" width="6.7109375" style="373" hidden="1" customWidth="1"/>
    <col min="104" max="104" width="7.85546875" style="373" hidden="1" customWidth="1"/>
    <col min="105" max="105" width="8" style="373" hidden="1" customWidth="1"/>
    <col min="106" max="107" width="6.7109375" style="373" hidden="1" customWidth="1"/>
    <col min="108" max="108" width="7.140625" style="373" hidden="1" customWidth="1"/>
    <col min="109" max="109" width="6.85546875" style="373" hidden="1" customWidth="1"/>
    <col min="110" max="110" width="7.42578125" style="373" hidden="1" customWidth="1"/>
    <col min="111" max="112" width="8.5703125" style="373" hidden="1" customWidth="1"/>
    <col min="113" max="113" width="8.5703125" style="376" hidden="1" customWidth="1"/>
    <col min="114" max="115" width="8.5703125" style="373" hidden="1" customWidth="1"/>
    <col min="116" max="16384" width="9.140625" style="373" hidden="1"/>
  </cols>
  <sheetData>
    <row r="1" spans="1:113" hidden="1">
      <c r="B1" s="372"/>
      <c r="C1" s="372"/>
      <c r="D1" s="372"/>
      <c r="E1" s="372"/>
      <c r="F1" s="372"/>
      <c r="G1" s="372"/>
      <c r="H1" s="372"/>
      <c r="I1" s="372"/>
      <c r="J1" s="372"/>
      <c r="AE1" s="374"/>
      <c r="AF1" s="375"/>
    </row>
    <row r="2" spans="1:113" ht="15.75" hidden="1">
      <c r="B2" s="576" t="str">
        <f>"          Calculation of Saving Fund under A.P. Employees Group Insurance Scheme in respect of  "&amp;[2]Data!D4&amp;", "&amp;[2]Data!D5&amp;", O/o the "&amp;[2]Data!D6&amp;" who is "&amp;IF([2]Data!D7="Retired","retires","Died")&amp; " on "&amp;[2]Data!I40</f>
        <v xml:space="preserve">          Calculation of Saving Fund under A.P. Employees Group Insurance Scheme in respect of  D.David Prasad, Technical Officer, O/o the Guntur Circle, Guntur who is retires on 31-5-2017</v>
      </c>
      <c r="C2" s="576"/>
      <c r="D2" s="576"/>
      <c r="E2" s="576"/>
      <c r="F2" s="576"/>
      <c r="G2" s="576"/>
      <c r="H2" s="576"/>
      <c r="I2" s="576"/>
      <c r="J2" s="576"/>
      <c r="R2" s="377" t="s">
        <v>108</v>
      </c>
      <c r="S2" s="377" t="s">
        <v>5</v>
      </c>
      <c r="X2" s="376">
        <v>0</v>
      </c>
      <c r="Y2" s="373">
        <v>10</v>
      </c>
      <c r="Z2" s="373">
        <f>Y2*1000</f>
        <v>10000</v>
      </c>
      <c r="AB2" s="378"/>
      <c r="AC2" s="373">
        <f>R10</f>
        <v>2001</v>
      </c>
      <c r="AE2" s="374">
        <f>AE4-DAY(AE4)+1</f>
        <v>45444</v>
      </c>
      <c r="AG2" s="373">
        <f>IF(S11&gt;=S11,S10,0)</f>
        <v>2</v>
      </c>
      <c r="AI2" s="379"/>
    </row>
    <row r="3" spans="1:113" hidden="1">
      <c r="L3" s="380">
        <v>30987</v>
      </c>
      <c r="M3" s="380">
        <v>34638</v>
      </c>
      <c r="N3" s="381">
        <f>B10</f>
        <v>37153</v>
      </c>
      <c r="O3" s="376">
        <f>IF(N3&gt;=M3,15,10 )</f>
        <v>15</v>
      </c>
      <c r="P3" s="382">
        <f>F10</f>
        <v>30</v>
      </c>
      <c r="Q3" s="380">
        <f>C10</f>
        <v>43555</v>
      </c>
      <c r="R3" s="383">
        <f>IF(N3&gt;=M3,P3/15,P3/10)</f>
        <v>2</v>
      </c>
      <c r="S3" s="376" t="str">
        <f>IF(R3=2,"C",IF(R3=4,"B",IF(R3=8,"A",IF(R3=1,"D"," "))))</f>
        <v>C</v>
      </c>
      <c r="X3" s="376">
        <v>1</v>
      </c>
      <c r="Y3" s="373">
        <v>15</v>
      </c>
      <c r="Z3" s="373">
        <f>Y3*1000</f>
        <v>15000</v>
      </c>
      <c r="AC3" s="373">
        <f>R11</f>
        <v>2019</v>
      </c>
      <c r="AG3" s="373">
        <f>IF(S12&gt;=S12,S11,0)</f>
        <v>4</v>
      </c>
      <c r="AH3" s="373">
        <f>AG3-AG2</f>
        <v>2</v>
      </c>
      <c r="AI3" s="382"/>
    </row>
    <row r="4" spans="1:113" hidden="1">
      <c r="B4" s="373" t="s">
        <v>24</v>
      </c>
      <c r="E4" s="373" t="s">
        <v>25</v>
      </c>
      <c r="F4" s="384">
        <f>[2]Data!B13</f>
        <v>30987</v>
      </c>
      <c r="L4" s="380">
        <v>30987</v>
      </c>
      <c r="M4" s="380">
        <v>34638</v>
      </c>
      <c r="N4" s="381">
        <f t="shared" ref="N4:N6" si="0">B11</f>
        <v>43556</v>
      </c>
      <c r="O4" s="376">
        <f>IF(N4&gt;=M4,15,10 )</f>
        <v>15</v>
      </c>
      <c r="P4" s="382">
        <f t="shared" ref="P4:P6" si="1">F11</f>
        <v>60</v>
      </c>
      <c r="Q4" s="380">
        <f>C11</f>
        <v>45473</v>
      </c>
      <c r="R4" s="383">
        <f>IF(N4&gt;=M4,P4/15,P4/10)</f>
        <v>4</v>
      </c>
      <c r="S4" s="376" t="str">
        <f>IF(R4=2,"C",IF(R4=4,"B",IF(R4=8,"A",IF(R4=1,"D"," "))))</f>
        <v>B</v>
      </c>
      <c r="T4" s="383">
        <f>MAX(R3:R6)</f>
        <v>4</v>
      </c>
      <c r="U4" s="376">
        <f>LOOKUP(R7,X2:X6,Y2:Y6)</f>
        <v>60</v>
      </c>
      <c r="V4" s="373">
        <f>LOOKUP(U4,$Y$2:$Y$6,$Z$2:$Z$6)</f>
        <v>60000</v>
      </c>
      <c r="X4" s="377">
        <v>2</v>
      </c>
      <c r="Y4" s="385">
        <v>30</v>
      </c>
      <c r="Z4" s="373">
        <f>Y4*1000</f>
        <v>30000</v>
      </c>
      <c r="AC4" s="373" t="str">
        <f>R12</f>
        <v>---</v>
      </c>
      <c r="AE4" s="386">
        <f>MAX(Data!C15:D18)</f>
        <v>45473</v>
      </c>
      <c r="AG4" s="373">
        <f>IF(S13&gt;=S13,S12,0)</f>
        <v>0</v>
      </c>
      <c r="AH4" s="373">
        <f>AG4-AG3</f>
        <v>-4</v>
      </c>
      <c r="AI4" s="382"/>
    </row>
    <row r="5" spans="1:113" hidden="1">
      <c r="B5" s="373" t="s">
        <v>26</v>
      </c>
      <c r="E5" s="373" t="s">
        <v>25</v>
      </c>
      <c r="F5" s="384">
        <f>MAX([2]Data!C13:C17)</f>
        <v>42886</v>
      </c>
      <c r="L5" s="380">
        <v>30987</v>
      </c>
      <c r="M5" s="380">
        <v>34638</v>
      </c>
      <c r="N5" s="381">
        <f t="shared" si="0"/>
        <v>0</v>
      </c>
      <c r="O5" s="376">
        <f>IF(N5&gt;=M5,15,10 )</f>
        <v>10</v>
      </c>
      <c r="P5" s="382">
        <f t="shared" si="1"/>
        <v>0</v>
      </c>
      <c r="Q5" s="380">
        <f>C12</f>
        <v>0</v>
      </c>
      <c r="R5" s="383">
        <f>IF(N5&gt;=M5,P5/15,P5/10)</f>
        <v>0</v>
      </c>
      <c r="S5" s="376" t="str">
        <f>IF(R5=2,"C",IF(R5=4,"B",IF(R5=8,"A",IF(R5=1,"D"," "))))</f>
        <v xml:space="preserve"> </v>
      </c>
      <c r="X5" s="376">
        <v>4</v>
      </c>
      <c r="Y5" s="387">
        <v>60</v>
      </c>
      <c r="Z5" s="373">
        <f>Y5*1000</f>
        <v>60000</v>
      </c>
      <c r="AC5" s="373" t="str">
        <f>R13</f>
        <v>---</v>
      </c>
      <c r="AE5" s="388"/>
      <c r="AG5" s="373">
        <f>IF(S14&gt;=S14,S13,0)</f>
        <v>0</v>
      </c>
      <c r="AH5" s="373">
        <f>AG5-AG4</f>
        <v>0</v>
      </c>
      <c r="AI5" s="382"/>
    </row>
    <row r="6" spans="1:113" hidden="1">
      <c r="B6" s="373" t="s">
        <v>27</v>
      </c>
      <c r="E6" s="373" t="s">
        <v>25</v>
      </c>
      <c r="F6" s="389" t="str">
        <f>IF([2]Data!D7="Retired","Retirement","Death")</f>
        <v>Retirement</v>
      </c>
      <c r="L6" s="380">
        <v>30987</v>
      </c>
      <c r="M6" s="380">
        <v>34638</v>
      </c>
      <c r="N6" s="381">
        <f t="shared" si="0"/>
        <v>0</v>
      </c>
      <c r="O6" s="376">
        <f>IF(N6&gt;=M6,15,10 )</f>
        <v>10</v>
      </c>
      <c r="P6" s="382">
        <f t="shared" si="1"/>
        <v>0</v>
      </c>
      <c r="Q6" s="380">
        <f>C13</f>
        <v>0</v>
      </c>
      <c r="R6" s="383">
        <f>IF(N6&gt;=M6,P6/15,P6/10)</f>
        <v>0</v>
      </c>
      <c r="S6" s="376" t="str">
        <f>IF(R6=2,"C",IF(R6=4,"B",IF(R6=8,"A",IF(R6=1,"D"," "))))</f>
        <v xml:space="preserve"> </v>
      </c>
      <c r="X6" s="376">
        <v>8</v>
      </c>
      <c r="Y6" s="373">
        <v>120</v>
      </c>
      <c r="Z6" s="373">
        <f>Y6*1000</f>
        <v>120000</v>
      </c>
      <c r="AE6" s="374"/>
      <c r="AG6" s="373">
        <f>MAX(AG2:AG5)</f>
        <v>4</v>
      </c>
      <c r="AI6" s="382"/>
    </row>
    <row r="7" spans="1:113" hidden="1">
      <c r="R7" s="376">
        <f>MAX(R3:R6)</f>
        <v>4</v>
      </c>
      <c r="S7" s="376" t="str">
        <f>LOOKUP(R7,R3:R6,S3:S6)</f>
        <v>B</v>
      </c>
      <c r="AE7" s="375"/>
      <c r="AI7" s="382"/>
    </row>
    <row r="8" spans="1:113" ht="18.75" hidden="1">
      <c r="B8" s="390" t="s">
        <v>28</v>
      </c>
      <c r="R8" s="376">
        <f>LARGE(R3:R6,2)</f>
        <v>2</v>
      </c>
      <c r="S8" s="376" t="str">
        <f>LOOKUP(R8,R3:R6,S3:S6)</f>
        <v>C</v>
      </c>
      <c r="Z8" s="572" t="s">
        <v>22</v>
      </c>
      <c r="AA8" s="572"/>
      <c r="AI8" s="382"/>
    </row>
    <row r="9" spans="1:113" s="385" customFormat="1" ht="25.5" hidden="1">
      <c r="A9" s="391"/>
      <c r="B9" s="377" t="s">
        <v>0</v>
      </c>
      <c r="C9" s="377" t="s">
        <v>1</v>
      </c>
      <c r="D9" s="392" t="s">
        <v>2</v>
      </c>
      <c r="E9" s="377" t="s">
        <v>3</v>
      </c>
      <c r="F9" s="392" t="s">
        <v>4</v>
      </c>
      <c r="G9" s="377" t="s">
        <v>5</v>
      </c>
      <c r="H9" s="392" t="s">
        <v>6</v>
      </c>
      <c r="I9" s="392" t="s">
        <v>109</v>
      </c>
      <c r="J9" s="392" t="s">
        <v>32</v>
      </c>
      <c r="K9" s="372"/>
      <c r="R9" s="385" t="s">
        <v>110</v>
      </c>
      <c r="S9" s="385" t="s">
        <v>108</v>
      </c>
      <c r="T9" s="385" t="s">
        <v>5</v>
      </c>
      <c r="V9" s="385" t="s">
        <v>111</v>
      </c>
      <c r="W9" s="385" t="s">
        <v>112</v>
      </c>
      <c r="X9" s="385" t="s">
        <v>113</v>
      </c>
      <c r="Y9" s="385" t="s">
        <v>114</v>
      </c>
      <c r="Z9" s="385" t="s">
        <v>112</v>
      </c>
      <c r="AA9" s="385" t="s">
        <v>113</v>
      </c>
      <c r="AC9" s="373"/>
      <c r="AD9" s="373"/>
      <c r="AE9" s="373">
        <f>VLOOKUP(AC2,M67:DK108,MATCH(AE2,M67:DK67,0),0)</f>
        <v>7846.48</v>
      </c>
      <c r="AF9" s="373"/>
      <c r="AG9" s="393">
        <f>AG2*AE9</f>
        <v>15692.96</v>
      </c>
      <c r="AH9" s="373"/>
      <c r="AI9" s="394"/>
      <c r="DI9" s="395"/>
    </row>
    <row r="10" spans="1:113" hidden="1">
      <c r="B10" s="396">
        <f>Data!B15</f>
        <v>37153</v>
      </c>
      <c r="C10" s="396">
        <f>Data!D15</f>
        <v>43555</v>
      </c>
      <c r="D10" s="376">
        <f>V10</f>
        <v>15</v>
      </c>
      <c r="E10" s="376">
        <f>S10</f>
        <v>2</v>
      </c>
      <c r="F10" s="382">
        <f>Data!F15</f>
        <v>30</v>
      </c>
      <c r="G10" s="376" t="str">
        <f>IF(S10=1,"D",IF(S10=2,"C",IF(S10=4,"B",IF(S10=8,"A"))))</f>
        <v>C</v>
      </c>
      <c r="H10" s="376">
        <f>ROUND((C10-B10)*12/365,0)</f>
        <v>210</v>
      </c>
      <c r="I10" s="376">
        <f>W10*E10*H10</f>
        <v>1890</v>
      </c>
      <c r="J10" s="376">
        <f>ROUND(X10*E10*H10,0)</f>
        <v>4410</v>
      </c>
      <c r="K10" s="397" t="str">
        <f t="shared" ref="K10:K13" si="2">IF(O10=0,"","1")</f>
        <v>1</v>
      </c>
      <c r="L10" s="375">
        <v>30987</v>
      </c>
      <c r="M10" s="375">
        <v>34638</v>
      </c>
      <c r="N10" s="373" t="str">
        <f>DAY(B10)&amp;"-"&amp;MONTH(B10)&amp;"-"&amp;YEAR(B10)</f>
        <v>19-9-2001</v>
      </c>
      <c r="O10" s="373">
        <f>IF(B10&gt;=M10,F10/15,F10/10)</f>
        <v>2</v>
      </c>
      <c r="P10" s="373" t="str">
        <f>DAY(C10)&amp;"-"&amp;MONTH(C10)&amp;"-"&amp;YEAR(C10)</f>
        <v>31-3-2019</v>
      </c>
      <c r="R10" s="376">
        <f>IF(S10=0,"---",YEAR(B10))</f>
        <v>2001</v>
      </c>
      <c r="S10" s="376">
        <f>IF(B10&gt;=M10,F10/15,F10/10)</f>
        <v>2</v>
      </c>
      <c r="T10" s="376" t="str">
        <f>IF(S10=2,"C",IF(S10=4,"B",IF(S10=8,"A",IF(S10=1,"D"," "))))</f>
        <v>C</v>
      </c>
      <c r="U10" s="373" t="str">
        <f>DAY(M10)&amp;"-"&amp;MONTH(M10)&amp;"-"&amp;YEAR(M10)</f>
        <v>31-10-1994</v>
      </c>
      <c r="V10" s="373">
        <f>IF(B10&gt;=M10,15,10 )</f>
        <v>15</v>
      </c>
      <c r="W10" s="373">
        <f>IF(V10=10,3.125,4.5)</f>
        <v>4.5</v>
      </c>
      <c r="X10" s="373">
        <f>IF(V10=10,6.875,10.5)</f>
        <v>10.5</v>
      </c>
      <c r="Y10" s="373">
        <f>ROUND((C10-B10)*12/365,0)</f>
        <v>210</v>
      </c>
      <c r="Z10" s="373">
        <f>W10*Y10*S10</f>
        <v>1890</v>
      </c>
      <c r="AA10" s="373">
        <f>X10*Y10*S10</f>
        <v>4410</v>
      </c>
      <c r="AE10" s="373">
        <f>IF(AG2&lt;AG3,VLOOKUP(AC3,M67:DK108,MATCH(AE2,M67:DK67,0),0))</f>
        <v>694.15</v>
      </c>
      <c r="AG10" s="393">
        <f>AH3*AE10</f>
        <v>1388.3</v>
      </c>
      <c r="AI10" s="382"/>
    </row>
    <row r="11" spans="1:113" hidden="1">
      <c r="B11" s="396">
        <f>Data!B16</f>
        <v>43556</v>
      </c>
      <c r="C11" s="396">
        <f>Data!D16</f>
        <v>45473</v>
      </c>
      <c r="D11" s="376">
        <f>V11</f>
        <v>15</v>
      </c>
      <c r="E11" s="376">
        <f>S11</f>
        <v>4</v>
      </c>
      <c r="F11" s="382">
        <f>Data!F16</f>
        <v>60</v>
      </c>
      <c r="G11" s="376" t="str">
        <f>IF(S11=1,"D",IF(S11=2,"C",IF(S11=4,"B",IF(S11=8,"A"))))</f>
        <v>B</v>
      </c>
      <c r="H11" s="376">
        <f>ROUND((C11-B11)*12/365,0)</f>
        <v>63</v>
      </c>
      <c r="I11" s="376">
        <f>W11*E11*H11</f>
        <v>1134</v>
      </c>
      <c r="J11" s="376">
        <f>ROUND(X11*E11*H11,0)</f>
        <v>2646</v>
      </c>
      <c r="K11" s="397" t="str">
        <f t="shared" si="2"/>
        <v>1</v>
      </c>
      <c r="L11" s="375">
        <v>30987</v>
      </c>
      <c r="M11" s="375">
        <v>34638</v>
      </c>
      <c r="N11" s="373" t="str">
        <f>DAY(B11)&amp;"-"&amp;MONTH(B11)&amp;"-"&amp;YEAR(B11)</f>
        <v>1-4-2019</v>
      </c>
      <c r="O11" s="373">
        <f>IF(B11&gt;=M11,F11/15,F11/10)</f>
        <v>4</v>
      </c>
      <c r="P11" s="373" t="str">
        <f>DAY(C11)&amp;"-"&amp;MONTH(C11)&amp;"-"&amp;YEAR(C11)</f>
        <v>30-6-2024</v>
      </c>
      <c r="Q11" s="373">
        <f>ROUND((C11-B10)/30/12,0)</f>
        <v>23</v>
      </c>
      <c r="R11" s="376">
        <f>IF(S11=0,"---",YEAR(B11))</f>
        <v>2019</v>
      </c>
      <c r="S11" s="376">
        <f>IF(B11&gt;=M11,F11/15,F11/10)</f>
        <v>4</v>
      </c>
      <c r="T11" s="376" t="str">
        <f>IF(S11=2,"C",IF(S11=4,"B",IF(S11=8,"A",IF(S11=1,"D"," "))))</f>
        <v>B</v>
      </c>
      <c r="U11" s="373" t="str">
        <f>DAY(M11)&amp;"-"&amp;MONTH(M11)&amp;"-"&amp;YEAR(M11)</f>
        <v>31-10-1994</v>
      </c>
      <c r="V11" s="373">
        <f>IF(B11&gt;=M11,15,10 )</f>
        <v>15</v>
      </c>
      <c r="W11" s="373">
        <f>IF(V11=10,3.125,4.5)</f>
        <v>4.5</v>
      </c>
      <c r="X11" s="373">
        <f>IF(V11=10,6.875,10.5)</f>
        <v>10.5</v>
      </c>
      <c r="Y11" s="373">
        <f>ROUND((C11-B11)*12/365,0)</f>
        <v>63</v>
      </c>
      <c r="Z11" s="373">
        <f>W11*Y11*S11</f>
        <v>1134</v>
      </c>
      <c r="AA11" s="373">
        <f>X11*Y11*S11</f>
        <v>2646</v>
      </c>
      <c r="AE11" s="373" t="b">
        <f>IF(AG3&lt;AG4,VLOOKUP(AC4,M67:DK108,MATCH(AE2,M67:DK67,0),0))</f>
        <v>0</v>
      </c>
      <c r="AG11" s="393">
        <f>AH4*AE11</f>
        <v>0</v>
      </c>
      <c r="AI11" s="382"/>
    </row>
    <row r="12" spans="1:113" hidden="1">
      <c r="B12" s="396">
        <f>Data!B17</f>
        <v>0</v>
      </c>
      <c r="C12" s="396">
        <f>Data!D17</f>
        <v>0</v>
      </c>
      <c r="D12" s="376">
        <f>V12</f>
        <v>10</v>
      </c>
      <c r="E12" s="376">
        <f>S12</f>
        <v>0</v>
      </c>
      <c r="F12" s="382">
        <f>Data!F17</f>
        <v>0</v>
      </c>
      <c r="G12" s="376" t="b">
        <f>IF(S12=1,"D",IF(S12=2,"C",IF(S12=4,"B",IF(S12=8,"A"))))</f>
        <v>0</v>
      </c>
      <c r="H12" s="376">
        <f>ROUND((C12-B12)*12/365,0)</f>
        <v>0</v>
      </c>
      <c r="I12" s="376">
        <f>W12*E12*H12</f>
        <v>0</v>
      </c>
      <c r="J12" s="376">
        <f>X12*E12*H12</f>
        <v>0</v>
      </c>
      <c r="K12" s="397" t="str">
        <f t="shared" si="2"/>
        <v/>
      </c>
      <c r="L12" s="375">
        <v>30987</v>
      </c>
      <c r="M12" s="375">
        <v>34638</v>
      </c>
      <c r="N12" s="373" t="str">
        <f>DAY(B12)&amp;"-"&amp;MONTH(B12)&amp;"-"&amp;YEAR(B12)</f>
        <v>0-1-1900</v>
      </c>
      <c r="O12" s="373">
        <f>IF(B12&gt;=M12,F12/15,F12/10)</f>
        <v>0</v>
      </c>
      <c r="P12" s="373" t="str">
        <f>DAY(C12)&amp;"-"&amp;MONTH(C12)&amp;"-"&amp;YEAR(C12)</f>
        <v>0-1-1900</v>
      </c>
      <c r="R12" s="376" t="str">
        <f>IF(S12=0,"---",YEAR(B12))</f>
        <v>---</v>
      </c>
      <c r="S12" s="376">
        <f>IF(B12&gt;=M12,F12/15,F12/10)</f>
        <v>0</v>
      </c>
      <c r="T12" s="376" t="str">
        <f>IF(S12=2,"C",IF(S12=4,"B",IF(S12=8,"A",IF(S12=1,"D"," "))))</f>
        <v xml:space="preserve"> </v>
      </c>
      <c r="U12" s="373" t="str">
        <f>DAY(M12)&amp;"-"&amp;MONTH(M12)&amp;"-"&amp;YEAR(M12)</f>
        <v>31-10-1994</v>
      </c>
      <c r="V12" s="373">
        <f>IF(B12&gt;=M12,15,10 )</f>
        <v>10</v>
      </c>
      <c r="W12" s="373">
        <f>IF(V12=10,3.125,4.5)</f>
        <v>3.125</v>
      </c>
      <c r="X12" s="373">
        <f>IF(V12=10,6.875,10.5)</f>
        <v>6.875</v>
      </c>
      <c r="Y12" s="373">
        <f>ROUND((C12-B12)*12/365,0)</f>
        <v>0</v>
      </c>
      <c r="Z12" s="373">
        <f>W12*Y12*S12</f>
        <v>0</v>
      </c>
      <c r="AA12" s="373">
        <f>X12*Y12*S12</f>
        <v>0</v>
      </c>
      <c r="AE12" s="373" t="b">
        <f>IF(AG4&lt;AG5,VLOOKUP(AC5,M67:DK108,MATCH(AE2,M67:DK67,0),FALSE))</f>
        <v>0</v>
      </c>
      <c r="AG12" s="393">
        <f>AH5*AE12</f>
        <v>0</v>
      </c>
      <c r="AI12" s="398"/>
      <c r="AJ12" s="399"/>
    </row>
    <row r="13" spans="1:113" hidden="1">
      <c r="B13" s="396">
        <f>Data!B18</f>
        <v>0</v>
      </c>
      <c r="C13" s="396">
        <f>Data!D18</f>
        <v>0</v>
      </c>
      <c r="D13" s="376">
        <f>V13</f>
        <v>10</v>
      </c>
      <c r="E13" s="376">
        <f>S13</f>
        <v>0</v>
      </c>
      <c r="F13" s="382">
        <f>Data!F18</f>
        <v>0</v>
      </c>
      <c r="G13" s="376" t="b">
        <f>IF(S13=1,"D",IF(S13=2,"C",IF(S13=4,"B",IF(S13=8,"A"))))</f>
        <v>0</v>
      </c>
      <c r="H13" s="376">
        <f>ROUND((C13-B13)*12/365,0)</f>
        <v>0</v>
      </c>
      <c r="I13" s="376">
        <f>W13*E13*H13</f>
        <v>0</v>
      </c>
      <c r="J13" s="376">
        <f>X13*E13*H13</f>
        <v>0</v>
      </c>
      <c r="K13" s="397" t="str">
        <f t="shared" si="2"/>
        <v/>
      </c>
      <c r="L13" s="375">
        <v>30987</v>
      </c>
      <c r="M13" s="375">
        <v>34638</v>
      </c>
      <c r="N13" s="373" t="str">
        <f>DAY(B13)&amp;"-"&amp;MONTH(B13)&amp;"-"&amp;YEAR(B13)</f>
        <v>0-1-1900</v>
      </c>
      <c r="O13" s="373">
        <f>IF(B13&gt;=M13,F13/15,F13/10)</f>
        <v>0</v>
      </c>
      <c r="P13" s="373" t="str">
        <f>DAY(C13)&amp;"-"&amp;MONTH(C13)&amp;"-"&amp;YEAR(C13)</f>
        <v>0-1-1900</v>
      </c>
      <c r="R13" s="376" t="str">
        <f>IF(S13=0,"---",YEAR(B13))</f>
        <v>---</v>
      </c>
      <c r="S13" s="376">
        <f>IF(B13&gt;=M13,F13/15,F13/10)</f>
        <v>0</v>
      </c>
      <c r="T13" s="376" t="str">
        <f>IF(S13=2,"C",IF(S13=4,"B",IF(S13=8,"A",IF(S13=1,"D"," "))))</f>
        <v xml:space="preserve"> </v>
      </c>
      <c r="U13" s="373" t="str">
        <f>DAY(M13)&amp;"-"&amp;MONTH(M13)&amp;"-"&amp;YEAR(M13)</f>
        <v>31-10-1994</v>
      </c>
      <c r="V13" s="373">
        <f>IF(B13&gt;=M13,15,10 )</f>
        <v>10</v>
      </c>
      <c r="W13" s="373">
        <f>IF(V13=10,3.125,4.5)</f>
        <v>3.125</v>
      </c>
      <c r="X13" s="373">
        <f>IF(V13=10,6.875,10.5)</f>
        <v>6.875</v>
      </c>
      <c r="Y13" s="373">
        <f>ROUND((C13-B13)*12/365,0)</f>
        <v>0</v>
      </c>
      <c r="Z13" s="373">
        <f>W13*Y13*S13</f>
        <v>0</v>
      </c>
      <c r="AA13" s="373">
        <f>X13*Y13*S13</f>
        <v>0</v>
      </c>
      <c r="AE13" s="373">
        <f>SUM(AE9:AE12)</f>
        <v>8540.6299999999992</v>
      </c>
      <c r="AG13" s="393">
        <f>SUM(AG9:AG12)</f>
        <v>17081.259999999998</v>
      </c>
    </row>
    <row r="14" spans="1:113" hidden="1">
      <c r="B14" s="577"/>
      <c r="C14" s="577"/>
      <c r="D14" s="577"/>
      <c r="E14" s="577"/>
      <c r="F14" s="577"/>
      <c r="G14" s="577"/>
      <c r="H14" s="577"/>
      <c r="I14" s="376">
        <f>SUM(I10:I13)</f>
        <v>3024</v>
      </c>
      <c r="J14" s="376">
        <f>SUM(J10:J13)</f>
        <v>7056</v>
      </c>
      <c r="K14" s="397">
        <v>1</v>
      </c>
      <c r="R14" s="373" t="s">
        <v>115</v>
      </c>
      <c r="S14" s="376">
        <f>MAX(S10:S13)</f>
        <v>4</v>
      </c>
      <c r="T14" s="376" t="str">
        <f>LOOKUP(S14,S10:S13,T10:T13)</f>
        <v>B</v>
      </c>
      <c r="Z14" s="373">
        <f>SUM(Z10:Z13)</f>
        <v>3024</v>
      </c>
      <c r="AA14" s="373">
        <f>SUM(AA10:AA13)</f>
        <v>7056</v>
      </c>
    </row>
    <row r="15" spans="1:113" ht="18.75" hidden="1">
      <c r="B15" s="390" t="s">
        <v>29</v>
      </c>
      <c r="S15" s="376">
        <f>LARGE(S10:S13,2)</f>
        <v>2</v>
      </c>
      <c r="T15" s="376" t="str">
        <f>LOOKUP(S15,S10:S13,T10:T13)</f>
        <v>C</v>
      </c>
      <c r="AG15" s="393">
        <f>ROUND(AG13,0)</f>
        <v>17081</v>
      </c>
    </row>
    <row r="16" spans="1:113" hidden="1"/>
    <row r="17" spans="1:113" s="377" customFormat="1" hidden="1">
      <c r="A17" s="400"/>
      <c r="B17" s="578" t="str">
        <f>B43</f>
        <v>Employee died in  Jun, 2024 service particulars</v>
      </c>
      <c r="C17" s="578"/>
      <c r="D17" s="578"/>
      <c r="E17" s="578" t="s">
        <v>30</v>
      </c>
      <c r="F17" s="578"/>
      <c r="G17" s="578"/>
      <c r="H17" s="392" t="s">
        <v>31</v>
      </c>
      <c r="I17" s="579" t="s">
        <v>22</v>
      </c>
      <c r="J17" s="579"/>
      <c r="K17" s="372"/>
      <c r="N17" s="377" t="s">
        <v>116</v>
      </c>
      <c r="S17" s="377" t="s">
        <v>117</v>
      </c>
      <c r="T17" s="377">
        <v>10.5</v>
      </c>
      <c r="U17" s="377" t="s">
        <v>64</v>
      </c>
      <c r="V17" s="392" t="s">
        <v>118</v>
      </c>
      <c r="W17" s="377" t="s">
        <v>119</v>
      </c>
      <c r="X17" s="385">
        <f>(U20*$T$17)</f>
        <v>126</v>
      </c>
      <c r="AB17" s="385"/>
      <c r="AC17" s="385"/>
      <c r="AD17" s="385"/>
      <c r="AE17" s="385"/>
      <c r="AF17" s="401"/>
      <c r="AG17" s="401"/>
    </row>
    <row r="18" spans="1:113" hidden="1">
      <c r="B18" s="574">
        <v>1</v>
      </c>
      <c r="C18" s="574"/>
      <c r="D18" s="574"/>
      <c r="E18" s="575">
        <v>2</v>
      </c>
      <c r="F18" s="575"/>
      <c r="G18" s="575"/>
      <c r="H18" s="402">
        <v>3</v>
      </c>
      <c r="I18" s="574">
        <v>4</v>
      </c>
      <c r="J18" s="574"/>
      <c r="L18" s="399"/>
      <c r="M18" s="399"/>
      <c r="N18" s="399"/>
      <c r="O18" s="399"/>
      <c r="P18" s="399"/>
      <c r="Q18" s="399"/>
      <c r="R18" s="399"/>
      <c r="S18" s="399"/>
      <c r="T18" s="399"/>
      <c r="U18" s="399"/>
      <c r="V18" s="403"/>
      <c r="W18" s="399"/>
      <c r="Y18" s="399"/>
      <c r="Z18" s="399"/>
      <c r="AA18" s="399"/>
    </row>
    <row r="19" spans="1:113" hidden="1">
      <c r="B19" s="567" t="str">
        <f>B45</f>
        <v>From  09/2001 to  03/2019 Rs.30/- per month 2 unit(s)</v>
      </c>
      <c r="C19" s="567"/>
      <c r="D19" s="567"/>
      <c r="E19" s="568" t="str">
        <f>F45</f>
        <v>2 unit(s) from  09/2001 up to  Jan, 1900 =  X 7846.48</v>
      </c>
      <c r="F19" s="568"/>
      <c r="G19" s="568"/>
      <c r="H19" s="404">
        <f>AG2</f>
        <v>2</v>
      </c>
      <c r="I19" s="569">
        <f>AG9</f>
        <v>15692.96</v>
      </c>
      <c r="J19" s="569"/>
      <c r="L19" s="375"/>
      <c r="M19" s="375"/>
      <c r="S19" s="375">
        <v>30987</v>
      </c>
      <c r="T19" s="375">
        <f>DATE(YEAR(S19)+1,10,31)</f>
        <v>31351</v>
      </c>
      <c r="U19" s="373">
        <f>ROUND((T19-S19)/30,0)</f>
        <v>12</v>
      </c>
      <c r="V19" s="373">
        <f t="shared" ref="V19:V28" si="3">LOOKUP(S19,$AG$20:$AG$41,$AH$20:$AH$41)</f>
        <v>10</v>
      </c>
      <c r="X19" s="373">
        <f>ROUND((U19*$T$17)+$T$17*V19*U19*(U19+1)/2/12/100,0)</f>
        <v>133</v>
      </c>
      <c r="AA19" s="373">
        <f>IF(B12&gt;M12,LOOKUP(B12,$AG$20:$AG$43,$AH$20:$AH$43),0)</f>
        <v>0</v>
      </c>
      <c r="AG19" s="373" t="s">
        <v>120</v>
      </c>
      <c r="AH19" s="373" t="s">
        <v>121</v>
      </c>
    </row>
    <row r="20" spans="1:113" hidden="1">
      <c r="B20" s="567" t="str">
        <f>B46</f>
        <v>From  04/2019 to  06/2024 Rs.60/- per month 4 unit(s)</v>
      </c>
      <c r="C20" s="567"/>
      <c r="D20" s="567"/>
      <c r="E20" s="568" t="str">
        <f>F46</f>
        <v>4 unit(s) from  04/2019 up to  Jun, 2024 = 2 X 694.15</v>
      </c>
      <c r="F20" s="568"/>
      <c r="G20" s="568"/>
      <c r="H20" s="404">
        <f>AH3</f>
        <v>2</v>
      </c>
      <c r="I20" s="569">
        <f>AG10</f>
        <v>1388.3</v>
      </c>
      <c r="J20" s="569"/>
      <c r="L20" s="375"/>
      <c r="M20" s="375"/>
      <c r="S20" s="375">
        <f t="shared" ref="S20:S25" si="4">T19+1</f>
        <v>31352</v>
      </c>
      <c r="T20" s="375">
        <f>DATE(YEAR(S20)+1,10,31)</f>
        <v>31716</v>
      </c>
      <c r="U20" s="373">
        <f>ROUND((T20-S20)/30,0)</f>
        <v>12</v>
      </c>
      <c r="V20" s="373">
        <f t="shared" si="3"/>
        <v>10</v>
      </c>
      <c r="W20" s="373">
        <f>X17+X20+Y20+X19</f>
        <v>282</v>
      </c>
      <c r="X20" s="373">
        <f>ROUND($T$17*V20*U20*(U20+1)/2/12/100,0)</f>
        <v>7</v>
      </c>
      <c r="Y20" s="373">
        <f>ROUND(X19*U20/100,0)</f>
        <v>16</v>
      </c>
      <c r="AG20" s="405">
        <v>30987</v>
      </c>
      <c r="AH20" s="373">
        <v>10</v>
      </c>
      <c r="AI20" s="385"/>
    </row>
    <row r="21" spans="1:113" hidden="1">
      <c r="B21" s="567" t="str">
        <f>B47</f>
        <v>From  01/1900 to  01/1900 Rs.0/- per month 0 unit(s)</v>
      </c>
      <c r="C21" s="567"/>
      <c r="D21" s="567"/>
      <c r="E21" s="567" t="str">
        <f>F47</f>
        <v>No extra units</v>
      </c>
      <c r="F21" s="567"/>
      <c r="G21" s="567"/>
      <c r="H21" s="399">
        <f>AH4</f>
        <v>-4</v>
      </c>
      <c r="I21" s="570">
        <f>AG11</f>
        <v>0</v>
      </c>
      <c r="J21" s="570"/>
      <c r="L21" s="375"/>
      <c r="M21" s="375"/>
      <c r="R21" s="375">
        <f>T19+1</f>
        <v>31352</v>
      </c>
      <c r="S21" s="375">
        <f t="shared" si="4"/>
        <v>31717</v>
      </c>
      <c r="T21" s="375">
        <f t="shared" ref="T21:T25" si="5">DATE(YEAR(S21)+1,10,31)</f>
        <v>32081</v>
      </c>
      <c r="U21" s="373">
        <f t="shared" ref="U21:U25" si="6">ROUND((T21-S21)/30,0)</f>
        <v>12</v>
      </c>
      <c r="V21" s="373">
        <f t="shared" si="3"/>
        <v>10</v>
      </c>
      <c r="X21" s="373">
        <f t="shared" ref="X21:X27" si="7">(U21*$T$17)+$T$17*V21*U21*(U21+1)/2/12/100</f>
        <v>132.82499999999999</v>
      </c>
      <c r="AG21" s="405">
        <v>34639</v>
      </c>
      <c r="AH21" s="373">
        <v>12</v>
      </c>
      <c r="AI21" s="376"/>
    </row>
    <row r="22" spans="1:113" hidden="1">
      <c r="B22" s="567" t="str">
        <f>B48</f>
        <v>From  01/1900 to  01/1900 Rs.0/- per month 0 unit(s)</v>
      </c>
      <c r="C22" s="567"/>
      <c r="D22" s="567"/>
      <c r="E22" s="567" t="str">
        <f>F48</f>
        <v>No extra units</v>
      </c>
      <c r="F22" s="567"/>
      <c r="G22" s="567"/>
      <c r="H22" s="403">
        <f>AH5</f>
        <v>0</v>
      </c>
      <c r="I22" s="571">
        <f>AG12</f>
        <v>0</v>
      </c>
      <c r="J22" s="571"/>
      <c r="L22" s="375"/>
      <c r="M22" s="375"/>
      <c r="S22" s="375">
        <f t="shared" si="4"/>
        <v>32082</v>
      </c>
      <c r="T22" s="375">
        <f t="shared" si="5"/>
        <v>32447</v>
      </c>
      <c r="U22" s="373">
        <f t="shared" si="6"/>
        <v>12</v>
      </c>
      <c r="V22" s="373">
        <f t="shared" si="3"/>
        <v>10</v>
      </c>
      <c r="X22" s="373">
        <f t="shared" si="7"/>
        <v>132.82499999999999</v>
      </c>
      <c r="AA22" s="406" t="s">
        <v>162</v>
      </c>
      <c r="AB22" s="406" t="s">
        <v>163</v>
      </c>
      <c r="AC22" s="406" t="s">
        <v>347</v>
      </c>
      <c r="AG22" s="405">
        <v>35004</v>
      </c>
      <c r="AH22" s="373">
        <v>12</v>
      </c>
      <c r="AI22" s="376"/>
    </row>
    <row r="23" spans="1:113" hidden="1">
      <c r="B23" s="572"/>
      <c r="C23" s="572"/>
      <c r="D23" s="572"/>
      <c r="E23" s="572"/>
      <c r="F23" s="572"/>
      <c r="G23" s="572"/>
      <c r="H23" s="387"/>
      <c r="I23" s="573"/>
      <c r="J23" s="573"/>
      <c r="L23" s="375"/>
      <c r="M23" s="375"/>
      <c r="S23" s="375">
        <f t="shared" si="4"/>
        <v>32448</v>
      </c>
      <c r="T23" s="375">
        <f t="shared" si="5"/>
        <v>32812</v>
      </c>
      <c r="U23" s="373">
        <f t="shared" si="6"/>
        <v>12</v>
      </c>
      <c r="V23" s="373">
        <f t="shared" si="3"/>
        <v>10</v>
      </c>
      <c r="X23" s="373">
        <f t="shared" si="7"/>
        <v>132.82499999999999</v>
      </c>
      <c r="AA23" s="375">
        <v>30987</v>
      </c>
      <c r="AB23" s="375">
        <v>34638</v>
      </c>
      <c r="AC23" s="406">
        <v>10</v>
      </c>
      <c r="AD23" s="302"/>
      <c r="AG23" s="405">
        <v>35370</v>
      </c>
      <c r="AH23" s="373">
        <v>12</v>
      </c>
      <c r="AI23" s="376"/>
    </row>
    <row r="24" spans="1:113" hidden="1">
      <c r="B24" s="407" t="str">
        <f>PROPER("TOTAL No of GIS Units and BENEFIT TO THE EMPLOYEE = "&amp;Data!I40)</f>
        <v xml:space="preserve">Total No Of Gis Units And Benefit To The Employee = </v>
      </c>
      <c r="C24" s="407"/>
      <c r="D24" s="407"/>
      <c r="E24" s="407"/>
      <c r="F24" s="407"/>
      <c r="G24" s="407"/>
      <c r="H24" s="408">
        <f>AG6</f>
        <v>4</v>
      </c>
      <c r="I24" s="566">
        <f>SUM(I19:J22)</f>
        <v>17081.259999999998</v>
      </c>
      <c r="J24" s="566"/>
      <c r="L24" s="387"/>
      <c r="M24" s="387"/>
      <c r="N24" s="387"/>
      <c r="O24" s="387"/>
      <c r="P24" s="387"/>
      <c r="Q24" s="387"/>
      <c r="R24" s="387"/>
      <c r="S24" s="375">
        <f t="shared" si="4"/>
        <v>32813</v>
      </c>
      <c r="T24" s="375">
        <f t="shared" si="5"/>
        <v>33177</v>
      </c>
      <c r="U24" s="373">
        <f t="shared" si="6"/>
        <v>12</v>
      </c>
      <c r="V24" s="373">
        <f t="shared" si="3"/>
        <v>10</v>
      </c>
      <c r="W24" s="387"/>
      <c r="X24" s="373">
        <f t="shared" si="7"/>
        <v>132.82499999999999</v>
      </c>
      <c r="Y24" s="387"/>
      <c r="Z24" s="387"/>
      <c r="AA24" s="375">
        <v>34639</v>
      </c>
      <c r="AB24" s="375">
        <v>36616</v>
      </c>
      <c r="AC24" s="406">
        <v>12</v>
      </c>
      <c r="AD24" s="302"/>
      <c r="AG24" s="405">
        <v>35735</v>
      </c>
      <c r="AH24" s="373">
        <v>12</v>
      </c>
      <c r="AI24" s="376"/>
      <c r="AJ24" s="406"/>
      <c r="AK24" s="406"/>
      <c r="AL24" s="406"/>
    </row>
    <row r="25" spans="1:113" s="387" customFormat="1" hidden="1">
      <c r="A25" s="409"/>
      <c r="B25" s="373"/>
      <c r="C25" s="373"/>
      <c r="D25" s="373"/>
      <c r="E25" s="373"/>
      <c r="F25" s="373"/>
      <c r="G25" s="373"/>
      <c r="H25" s="373"/>
      <c r="I25" s="373"/>
      <c r="J25" s="373"/>
      <c r="K25" s="372"/>
      <c r="L25" s="373"/>
      <c r="M25" s="373"/>
      <c r="N25" s="373"/>
      <c r="O25" s="373"/>
      <c r="P25" s="373"/>
      <c r="Q25" s="373"/>
      <c r="R25" s="373"/>
      <c r="S25" s="375">
        <f t="shared" si="4"/>
        <v>33178</v>
      </c>
      <c r="T25" s="375">
        <f t="shared" si="5"/>
        <v>33542</v>
      </c>
      <c r="U25" s="373">
        <f t="shared" si="6"/>
        <v>12</v>
      </c>
      <c r="V25" s="373">
        <f t="shared" si="3"/>
        <v>10</v>
      </c>
      <c r="W25" s="373"/>
      <c r="X25" s="373">
        <f t="shared" si="7"/>
        <v>132.82499999999999</v>
      </c>
      <c r="Y25" s="373"/>
      <c r="Z25" s="373"/>
      <c r="AA25" s="375">
        <v>36617</v>
      </c>
      <c r="AB25" s="375">
        <v>36981</v>
      </c>
      <c r="AC25" s="406">
        <v>11</v>
      </c>
      <c r="AD25" s="302"/>
      <c r="AE25" s="373"/>
      <c r="AF25" s="373"/>
      <c r="AG25" s="405">
        <v>36100</v>
      </c>
      <c r="AH25" s="373">
        <v>12</v>
      </c>
      <c r="AJ25" s="375"/>
      <c r="AK25" s="375"/>
      <c r="AL25" s="406"/>
      <c r="DI25" s="399"/>
    </row>
    <row r="26" spans="1:113" s="387" customFormat="1" ht="15.75" hidden="1">
      <c r="A26" s="409"/>
      <c r="B26" s="564" t="s">
        <v>32</v>
      </c>
      <c r="C26" s="564"/>
      <c r="D26" s="564" t="s">
        <v>33</v>
      </c>
      <c r="E26" s="564"/>
      <c r="F26" s="565" t="s">
        <v>22</v>
      </c>
      <c r="G26" s="565"/>
      <c r="H26" s="565"/>
      <c r="I26" s="410"/>
      <c r="J26" s="410"/>
      <c r="K26" s="372"/>
      <c r="L26" s="373"/>
      <c r="M26" s="373"/>
      <c r="N26" s="373"/>
      <c r="O26" s="373"/>
      <c r="P26" s="373"/>
      <c r="Q26" s="373"/>
      <c r="R26" s="373"/>
      <c r="S26" s="375">
        <f>T25+1</f>
        <v>33543</v>
      </c>
      <c r="T26" s="375">
        <f t="shared" ref="T26:T45" si="8">DATE(YEAR(S26)+1,10,31)</f>
        <v>33908</v>
      </c>
      <c r="U26" s="373">
        <f t="shared" ref="U26:U37" si="9">ROUND((T26-S26)/30,0)</f>
        <v>12</v>
      </c>
      <c r="V26" s="373">
        <f t="shared" si="3"/>
        <v>10</v>
      </c>
      <c r="W26" s="373"/>
      <c r="X26" s="373">
        <f t="shared" si="7"/>
        <v>132.82499999999999</v>
      </c>
      <c r="Y26" s="373"/>
      <c r="Z26" s="373"/>
      <c r="AA26" s="375">
        <v>36982</v>
      </c>
      <c r="AB26" s="375">
        <v>37346</v>
      </c>
      <c r="AC26" s="406">
        <v>9.5</v>
      </c>
      <c r="AD26" s="302"/>
      <c r="AE26" s="373"/>
      <c r="AF26" s="373"/>
      <c r="AG26" s="405">
        <v>36465</v>
      </c>
      <c r="AH26" s="373">
        <v>12</v>
      </c>
      <c r="AJ26" s="375"/>
      <c r="AK26" s="375"/>
      <c r="AL26" s="406"/>
      <c r="DI26" s="399"/>
    </row>
    <row r="27" spans="1:113" s="387" customFormat="1" ht="15.75" hidden="1">
      <c r="A27" s="409"/>
      <c r="B27" s="565">
        <f>J14</f>
        <v>7056</v>
      </c>
      <c r="C27" s="565"/>
      <c r="D27" s="565">
        <f>F27-B27</f>
        <v>10025</v>
      </c>
      <c r="E27" s="565"/>
      <c r="F27" s="565">
        <f>AG15</f>
        <v>17081</v>
      </c>
      <c r="G27" s="565"/>
      <c r="H27" s="565"/>
      <c r="I27" s="373"/>
      <c r="J27" s="373"/>
      <c r="K27" s="372"/>
      <c r="L27" s="373"/>
      <c r="M27" s="373"/>
      <c r="N27" s="373"/>
      <c r="O27" s="373"/>
      <c r="P27" s="373"/>
      <c r="Q27" s="373"/>
      <c r="R27" s="373"/>
      <c r="S27" s="375">
        <f>T26+1</f>
        <v>33909</v>
      </c>
      <c r="T27" s="375">
        <f t="shared" si="8"/>
        <v>34273</v>
      </c>
      <c r="U27" s="373">
        <f t="shared" si="9"/>
        <v>12</v>
      </c>
      <c r="V27" s="373">
        <f t="shared" si="3"/>
        <v>10</v>
      </c>
      <c r="W27" s="373"/>
      <c r="X27" s="373">
        <f t="shared" si="7"/>
        <v>132.82499999999999</v>
      </c>
      <c r="Y27" s="373"/>
      <c r="Z27" s="373"/>
      <c r="AA27" s="375">
        <v>37347</v>
      </c>
      <c r="AB27" s="375">
        <v>38077</v>
      </c>
      <c r="AC27" s="406">
        <v>9</v>
      </c>
      <c r="AD27" s="302"/>
      <c r="AE27" s="373"/>
      <c r="AF27" s="373"/>
      <c r="AG27" s="405">
        <v>36831</v>
      </c>
      <c r="AH27" s="373">
        <v>11</v>
      </c>
      <c r="AJ27" s="375"/>
      <c r="AK27" s="375"/>
      <c r="AL27" s="406"/>
      <c r="DI27" s="399"/>
    </row>
    <row r="28" spans="1:113" s="387" customFormat="1" ht="15.75" hidden="1">
      <c r="A28" s="409"/>
      <c r="B28" s="411"/>
      <c r="C28" s="411"/>
      <c r="D28" s="411"/>
      <c r="E28" s="411"/>
      <c r="F28" s="411"/>
      <c r="G28" s="411"/>
      <c r="H28" s="411"/>
      <c r="I28" s="373"/>
      <c r="J28" s="373"/>
      <c r="K28" s="372"/>
      <c r="L28" s="373"/>
      <c r="M28" s="373"/>
      <c r="N28" s="373"/>
      <c r="O28" s="373"/>
      <c r="P28" s="373"/>
      <c r="Q28" s="373"/>
      <c r="R28" s="373"/>
      <c r="S28" s="375">
        <f t="shared" ref="S28:S52" si="10">T27+1</f>
        <v>34274</v>
      </c>
      <c r="T28" s="375">
        <f t="shared" si="8"/>
        <v>34638</v>
      </c>
      <c r="U28" s="373">
        <f t="shared" si="9"/>
        <v>12</v>
      </c>
      <c r="V28" s="373">
        <f t="shared" si="3"/>
        <v>10</v>
      </c>
      <c r="W28" s="373"/>
      <c r="X28" s="373">
        <f t="shared" ref="X28:X60" si="11">(U28*$T$17)+$T$17*V28*U28*(U28+1)/2/12/100</f>
        <v>132.82499999999999</v>
      </c>
      <c r="Y28" s="373"/>
      <c r="Z28" s="373"/>
      <c r="AA28" s="375">
        <v>38078</v>
      </c>
      <c r="AB28" s="375">
        <v>40877</v>
      </c>
      <c r="AC28" s="406">
        <v>8</v>
      </c>
      <c r="AD28" s="302"/>
      <c r="AE28" s="373"/>
      <c r="AF28" s="373"/>
      <c r="AG28" s="405">
        <v>37196</v>
      </c>
      <c r="AH28" s="373">
        <v>9.5</v>
      </c>
      <c r="AJ28" s="375"/>
      <c r="AK28" s="375"/>
      <c r="AL28" s="406"/>
      <c r="DI28" s="399"/>
    </row>
    <row r="29" spans="1:113" ht="18.75" hidden="1">
      <c r="B29" s="412"/>
      <c r="C29" s="413" t="s">
        <v>122</v>
      </c>
      <c r="D29" s="413"/>
      <c r="E29" s="413"/>
      <c r="F29" s="413"/>
      <c r="G29" s="414" t="s">
        <v>123</v>
      </c>
      <c r="H29" s="562">
        <f>ROUND(I24,0)</f>
        <v>17081</v>
      </c>
      <c r="I29" s="562"/>
      <c r="S29" s="375">
        <f t="shared" si="10"/>
        <v>34639</v>
      </c>
      <c r="T29" s="375">
        <f t="shared" si="8"/>
        <v>35003</v>
      </c>
      <c r="U29" s="373">
        <f t="shared" si="9"/>
        <v>12</v>
      </c>
      <c r="V29" s="373">
        <f t="shared" ref="V29:V51" si="12">LOOKUP(S29,$AG$21:$AG$41,$AH$21:$AH$41)</f>
        <v>12</v>
      </c>
      <c r="X29" s="373">
        <f t="shared" si="11"/>
        <v>134.19</v>
      </c>
      <c r="AA29" s="375">
        <v>40878</v>
      </c>
      <c r="AB29" s="375">
        <v>40999</v>
      </c>
      <c r="AC29" s="406">
        <v>8.6</v>
      </c>
      <c r="AD29" s="302"/>
      <c r="AG29" s="405">
        <v>37561</v>
      </c>
      <c r="AH29" s="373">
        <v>9</v>
      </c>
      <c r="AJ29" s="375"/>
      <c r="AK29" s="375"/>
      <c r="AL29" s="406"/>
    </row>
    <row r="30" spans="1:113" ht="18.75" hidden="1">
      <c r="B30" s="412"/>
      <c r="C30" s="413"/>
      <c r="D30" s="413"/>
      <c r="E30" s="413"/>
      <c r="F30" s="413"/>
      <c r="G30" s="414"/>
      <c r="H30" s="415"/>
      <c r="I30" s="415"/>
      <c r="S30" s="375">
        <f t="shared" si="10"/>
        <v>35004</v>
      </c>
      <c r="T30" s="375">
        <f t="shared" si="8"/>
        <v>35369</v>
      </c>
      <c r="U30" s="373">
        <f t="shared" si="9"/>
        <v>12</v>
      </c>
      <c r="V30" s="373">
        <f t="shared" si="12"/>
        <v>12</v>
      </c>
      <c r="X30" s="373">
        <f t="shared" si="11"/>
        <v>134.19</v>
      </c>
      <c r="AA30" s="375">
        <v>41000</v>
      </c>
      <c r="AB30" s="375">
        <v>41364</v>
      </c>
      <c r="AC30" s="406">
        <v>8.8000000000000007</v>
      </c>
      <c r="AD30" s="302"/>
      <c r="AG30" s="405">
        <v>37926</v>
      </c>
      <c r="AH30" s="373">
        <v>9</v>
      </c>
      <c r="AJ30" s="375"/>
      <c r="AK30" s="375"/>
      <c r="AL30" s="406"/>
    </row>
    <row r="31" spans="1:113" ht="18.75" hidden="1">
      <c r="B31" s="412"/>
      <c r="C31" s="413"/>
      <c r="D31" s="413"/>
      <c r="E31" s="413"/>
      <c r="F31" s="413"/>
      <c r="G31" s="414"/>
      <c r="H31" s="415"/>
      <c r="I31" s="415"/>
      <c r="S31" s="375">
        <f t="shared" si="10"/>
        <v>35370</v>
      </c>
      <c r="T31" s="375">
        <f t="shared" si="8"/>
        <v>35734</v>
      </c>
      <c r="U31" s="373">
        <f t="shared" si="9"/>
        <v>12</v>
      </c>
      <c r="V31" s="373">
        <f t="shared" si="12"/>
        <v>12</v>
      </c>
      <c r="X31" s="373">
        <f t="shared" si="11"/>
        <v>134.19</v>
      </c>
      <c r="AA31" s="375">
        <v>41365</v>
      </c>
      <c r="AB31" s="375">
        <v>42460</v>
      </c>
      <c r="AC31" s="406">
        <v>8.6999999999999993</v>
      </c>
      <c r="AD31" s="302"/>
      <c r="AG31" s="405">
        <v>38292</v>
      </c>
      <c r="AH31" s="373">
        <v>8</v>
      </c>
      <c r="AJ31" s="375"/>
      <c r="AK31" s="375"/>
      <c r="AL31" s="406"/>
    </row>
    <row r="32" spans="1:113" ht="18.75" hidden="1">
      <c r="B32" s="412"/>
      <c r="C32" s="413"/>
      <c r="D32" s="413"/>
      <c r="E32" s="413"/>
      <c r="F32" s="413"/>
      <c r="G32" s="416" t="str">
        <f>[2]Data!C23</f>
        <v>Conservator of Forests</v>
      </c>
      <c r="H32" s="415"/>
      <c r="I32" s="415"/>
      <c r="S32" s="375">
        <f t="shared" si="10"/>
        <v>35735</v>
      </c>
      <c r="T32" s="375">
        <f t="shared" si="8"/>
        <v>36099</v>
      </c>
      <c r="U32" s="373">
        <f t="shared" si="9"/>
        <v>12</v>
      </c>
      <c r="V32" s="373">
        <f t="shared" si="12"/>
        <v>12</v>
      </c>
      <c r="X32" s="373">
        <f t="shared" si="11"/>
        <v>134.19</v>
      </c>
      <c r="AA32" s="375">
        <v>42461</v>
      </c>
      <c r="AB32" s="375">
        <v>42735</v>
      </c>
      <c r="AC32" s="406">
        <v>8.1</v>
      </c>
      <c r="AD32" s="302"/>
      <c r="AG32" s="405">
        <v>38657</v>
      </c>
      <c r="AH32" s="373">
        <v>8</v>
      </c>
      <c r="AJ32" s="375"/>
      <c r="AK32" s="375"/>
      <c r="AL32" s="406"/>
    </row>
    <row r="33" spans="2:146" ht="18.75" hidden="1">
      <c r="F33" s="376"/>
      <c r="G33" s="416" t="str">
        <f>[2]Data!C24</f>
        <v>Guntur Circle, Guntur</v>
      </c>
      <c r="S33" s="375">
        <f t="shared" si="10"/>
        <v>36100</v>
      </c>
      <c r="T33" s="375">
        <f t="shared" si="8"/>
        <v>36464</v>
      </c>
      <c r="U33" s="373">
        <f t="shared" si="9"/>
        <v>12</v>
      </c>
      <c r="V33" s="373">
        <f t="shared" si="12"/>
        <v>12</v>
      </c>
      <c r="X33" s="393">
        <f t="shared" si="11"/>
        <v>134.19</v>
      </c>
      <c r="AA33" s="375">
        <v>42736</v>
      </c>
      <c r="AB33" s="375">
        <v>42825</v>
      </c>
      <c r="AC33" s="406">
        <v>8</v>
      </c>
      <c r="AD33" s="302"/>
      <c r="AG33" s="405">
        <v>39022</v>
      </c>
      <c r="AH33" s="373">
        <v>8</v>
      </c>
      <c r="AJ33" s="375"/>
      <c r="AK33" s="375"/>
      <c r="AL33" s="406"/>
    </row>
    <row r="34" spans="2:146" hidden="1">
      <c r="S34" s="375">
        <f t="shared" si="10"/>
        <v>36465</v>
      </c>
      <c r="T34" s="375">
        <f t="shared" si="8"/>
        <v>36830</v>
      </c>
      <c r="U34" s="373">
        <f t="shared" si="9"/>
        <v>12</v>
      </c>
      <c r="V34" s="417">
        <f t="shared" si="12"/>
        <v>12</v>
      </c>
      <c r="X34" s="393">
        <f t="shared" si="11"/>
        <v>134.19</v>
      </c>
      <c r="AA34" s="375">
        <v>42826</v>
      </c>
      <c r="AB34" s="375">
        <v>42916</v>
      </c>
      <c r="AC34" s="406">
        <v>7.9</v>
      </c>
      <c r="AD34" s="302"/>
      <c r="AG34" s="405">
        <v>39387</v>
      </c>
      <c r="AH34" s="373">
        <v>8</v>
      </c>
      <c r="AJ34" s="375"/>
      <c r="AK34" s="375"/>
      <c r="AL34" s="406"/>
    </row>
    <row r="35" spans="2:146" s="372" customFormat="1" hidden="1">
      <c r="L35" s="373"/>
      <c r="M35" s="373"/>
      <c r="N35" s="373"/>
      <c r="O35" s="373"/>
      <c r="P35" s="373"/>
      <c r="Q35" s="373"/>
      <c r="R35" s="373"/>
      <c r="S35" s="375">
        <f t="shared" si="10"/>
        <v>36831</v>
      </c>
      <c r="T35" s="375">
        <f t="shared" si="8"/>
        <v>37195</v>
      </c>
      <c r="U35" s="373">
        <f t="shared" si="9"/>
        <v>12</v>
      </c>
      <c r="V35" s="418">
        <f t="shared" si="12"/>
        <v>11</v>
      </c>
      <c r="W35" s="373"/>
      <c r="X35" s="373">
        <f t="shared" si="11"/>
        <v>133.50749999999999</v>
      </c>
      <c r="Y35" s="373"/>
      <c r="Z35" s="373"/>
      <c r="AA35" s="375">
        <v>42917</v>
      </c>
      <c r="AB35" s="375">
        <v>43100</v>
      </c>
      <c r="AC35" s="406">
        <v>7.8</v>
      </c>
      <c r="AD35" s="302"/>
      <c r="AE35" s="373"/>
      <c r="AF35" s="373"/>
      <c r="AG35" s="405">
        <v>39753</v>
      </c>
      <c r="AH35" s="373">
        <v>8</v>
      </c>
      <c r="AI35" s="373"/>
      <c r="AJ35" s="375"/>
      <c r="AK35" s="375"/>
      <c r="AL35" s="406"/>
      <c r="AM35" s="373"/>
      <c r="AN35" s="373"/>
      <c r="AO35" s="373"/>
      <c r="AP35" s="373"/>
      <c r="AQ35" s="373"/>
      <c r="AR35" s="373"/>
      <c r="AS35" s="373"/>
      <c r="AT35" s="373"/>
      <c r="AU35" s="373"/>
      <c r="AV35" s="373"/>
      <c r="AW35" s="373"/>
      <c r="AX35" s="373"/>
      <c r="AY35" s="373"/>
      <c r="AZ35" s="373"/>
      <c r="BA35" s="373"/>
      <c r="BB35" s="373"/>
      <c r="BC35" s="373"/>
      <c r="BD35" s="373"/>
      <c r="BE35" s="373"/>
      <c r="BF35" s="373"/>
      <c r="BG35" s="373"/>
      <c r="BH35" s="373"/>
      <c r="BI35" s="373"/>
      <c r="BJ35" s="373"/>
      <c r="BK35" s="373"/>
      <c r="BL35" s="373"/>
      <c r="BM35" s="373"/>
      <c r="BN35" s="373"/>
      <c r="BO35" s="373"/>
      <c r="BP35" s="373"/>
      <c r="BQ35" s="373"/>
      <c r="BR35" s="373"/>
      <c r="BS35" s="373"/>
      <c r="BT35" s="373"/>
      <c r="BU35" s="373"/>
      <c r="BV35" s="373"/>
      <c r="BW35" s="373"/>
      <c r="BX35" s="373"/>
      <c r="BY35" s="373"/>
      <c r="BZ35" s="373"/>
      <c r="CA35" s="373"/>
      <c r="CB35" s="373"/>
      <c r="CC35" s="373"/>
      <c r="CD35" s="373"/>
      <c r="CE35" s="373"/>
      <c r="CF35" s="373"/>
      <c r="CG35" s="373"/>
      <c r="CH35" s="373"/>
      <c r="CI35" s="373"/>
      <c r="CJ35" s="373"/>
      <c r="CK35" s="373"/>
      <c r="CL35" s="373"/>
      <c r="CM35" s="373"/>
      <c r="CN35" s="373"/>
      <c r="CO35" s="373"/>
      <c r="CP35" s="373"/>
      <c r="CQ35" s="373"/>
      <c r="CR35" s="373"/>
      <c r="CS35" s="373"/>
      <c r="CT35" s="373"/>
      <c r="CU35" s="373"/>
      <c r="CV35" s="373"/>
      <c r="CW35" s="373"/>
      <c r="CX35" s="373"/>
      <c r="CY35" s="373"/>
      <c r="CZ35" s="373"/>
      <c r="DA35" s="373"/>
      <c r="DB35" s="373"/>
      <c r="DC35" s="373"/>
      <c r="DD35" s="373"/>
      <c r="DE35" s="373"/>
      <c r="DF35" s="373"/>
      <c r="DG35" s="373"/>
      <c r="DH35" s="373"/>
      <c r="DI35" s="376"/>
      <c r="DJ35" s="373"/>
      <c r="DK35" s="373"/>
      <c r="DL35" s="373"/>
      <c r="DM35" s="373"/>
      <c r="DN35" s="373"/>
      <c r="DO35" s="373"/>
      <c r="DP35" s="373"/>
      <c r="DQ35" s="373"/>
      <c r="DR35" s="373"/>
      <c r="DS35" s="373"/>
      <c r="DT35" s="373"/>
      <c r="DU35" s="373"/>
      <c r="DV35" s="373"/>
      <c r="DW35" s="373"/>
      <c r="DX35" s="373"/>
      <c r="DY35" s="373"/>
      <c r="DZ35" s="373"/>
      <c r="EA35" s="373"/>
      <c r="EB35" s="373"/>
      <c r="EC35" s="373"/>
      <c r="ED35" s="373"/>
      <c r="EE35" s="373"/>
      <c r="EF35" s="373"/>
      <c r="EG35" s="373"/>
      <c r="EH35" s="373"/>
      <c r="EI35" s="373"/>
      <c r="EJ35" s="373"/>
      <c r="EK35" s="373"/>
      <c r="EL35" s="373"/>
      <c r="EM35" s="373"/>
      <c r="EN35" s="373"/>
      <c r="EO35" s="373"/>
      <c r="EP35" s="373"/>
    </row>
    <row r="36" spans="2:146" hidden="1">
      <c r="S36" s="375">
        <f t="shared" si="10"/>
        <v>37196</v>
      </c>
      <c r="T36" s="375">
        <f t="shared" si="8"/>
        <v>37560</v>
      </c>
      <c r="U36" s="373">
        <f t="shared" si="9"/>
        <v>12</v>
      </c>
      <c r="V36" s="373">
        <f t="shared" si="12"/>
        <v>9.5</v>
      </c>
      <c r="X36" s="373">
        <f t="shared" si="11"/>
        <v>132.48374999999999</v>
      </c>
      <c r="AA36" s="375">
        <v>43101</v>
      </c>
      <c r="AB36" s="375">
        <v>43373</v>
      </c>
      <c r="AC36" s="406">
        <v>7.6</v>
      </c>
      <c r="AD36" s="302"/>
      <c r="AG36" s="405">
        <v>40118</v>
      </c>
      <c r="AH36" s="373">
        <v>8</v>
      </c>
      <c r="AJ36" s="375"/>
      <c r="AK36" s="375"/>
      <c r="AL36" s="406"/>
    </row>
    <row r="37" spans="2:146" hidden="1">
      <c r="S37" s="375">
        <f t="shared" si="10"/>
        <v>37561</v>
      </c>
      <c r="T37" s="375">
        <f t="shared" si="8"/>
        <v>37925</v>
      </c>
      <c r="U37" s="373">
        <f t="shared" si="9"/>
        <v>12</v>
      </c>
      <c r="V37" s="373">
        <f t="shared" si="12"/>
        <v>9</v>
      </c>
      <c r="X37" s="373">
        <f t="shared" si="11"/>
        <v>132.14250000000001</v>
      </c>
      <c r="AA37" s="375">
        <v>43374</v>
      </c>
      <c r="AB37" s="375">
        <v>43646</v>
      </c>
      <c r="AC37" s="406">
        <v>8</v>
      </c>
      <c r="AD37" s="302"/>
      <c r="AG37" s="405">
        <v>40483</v>
      </c>
      <c r="AH37" s="373">
        <v>8</v>
      </c>
      <c r="AJ37" s="375"/>
      <c r="AK37" s="375"/>
      <c r="AL37" s="406"/>
    </row>
    <row r="38" spans="2:146" hidden="1">
      <c r="G38" s="563"/>
      <c r="H38" s="563"/>
      <c r="I38" s="563"/>
      <c r="J38" s="563"/>
      <c r="S38" s="375">
        <f t="shared" si="10"/>
        <v>37926</v>
      </c>
      <c r="T38" s="375">
        <f t="shared" si="8"/>
        <v>38291</v>
      </c>
      <c r="U38" s="373">
        <f t="shared" ref="U38:U60" si="13">ROUND((T38-S38)/30,0)</f>
        <v>12</v>
      </c>
      <c r="V38" s="373">
        <f t="shared" si="12"/>
        <v>9</v>
      </c>
      <c r="X38" s="373">
        <f t="shared" si="11"/>
        <v>132.14250000000001</v>
      </c>
      <c r="AA38" s="375">
        <v>43647</v>
      </c>
      <c r="AB38" s="375">
        <v>43921</v>
      </c>
      <c r="AC38" s="406">
        <v>7.9</v>
      </c>
      <c r="AD38" s="302"/>
      <c r="AG38" s="405">
        <v>40848</v>
      </c>
      <c r="AH38" s="373">
        <v>8</v>
      </c>
      <c r="AJ38" s="375"/>
      <c r="AK38" s="375"/>
      <c r="AL38" s="406"/>
    </row>
    <row r="39" spans="2:146" hidden="1">
      <c r="G39" s="563"/>
      <c r="H39" s="563"/>
      <c r="I39" s="563"/>
      <c r="J39" s="563"/>
      <c r="S39" s="375">
        <f t="shared" si="10"/>
        <v>38292</v>
      </c>
      <c r="T39" s="375">
        <f t="shared" si="8"/>
        <v>38656</v>
      </c>
      <c r="U39" s="373">
        <f t="shared" si="13"/>
        <v>12</v>
      </c>
      <c r="V39" s="373">
        <f t="shared" si="12"/>
        <v>8</v>
      </c>
      <c r="X39" s="373">
        <f t="shared" si="11"/>
        <v>131.46</v>
      </c>
      <c r="AA39" s="375">
        <v>43922</v>
      </c>
      <c r="AB39" s="375">
        <v>45473</v>
      </c>
      <c r="AC39" s="302">
        <v>7.1</v>
      </c>
      <c r="AD39" s="302"/>
      <c r="AG39" s="405">
        <v>40878</v>
      </c>
      <c r="AH39" s="373">
        <v>8.6</v>
      </c>
      <c r="AJ39" s="375"/>
      <c r="AK39" s="375"/>
      <c r="AL39" s="406"/>
    </row>
    <row r="40" spans="2:146" hidden="1">
      <c r="B40" s="419"/>
      <c r="C40" s="419"/>
      <c r="D40" s="419"/>
      <c r="F40" s="420"/>
      <c r="G40" s="420"/>
      <c r="H40" s="420"/>
      <c r="S40" s="375">
        <f t="shared" si="10"/>
        <v>38657</v>
      </c>
      <c r="T40" s="375">
        <f t="shared" si="8"/>
        <v>39021</v>
      </c>
      <c r="U40" s="373">
        <f t="shared" si="13"/>
        <v>12</v>
      </c>
      <c r="V40" s="373">
        <f t="shared" si="12"/>
        <v>8</v>
      </c>
      <c r="X40" s="373">
        <f t="shared" si="11"/>
        <v>131.46</v>
      </c>
      <c r="AD40" s="302"/>
      <c r="AG40" s="405">
        <v>41000</v>
      </c>
      <c r="AH40" s="373">
        <v>8.8000000000000007</v>
      </c>
      <c r="AJ40" s="375"/>
      <c r="AK40" s="375"/>
      <c r="AL40" s="406"/>
    </row>
    <row r="41" spans="2:146" hidden="1">
      <c r="B41" s="419"/>
      <c r="C41" s="421"/>
      <c r="D41" s="421"/>
      <c r="F41" s="420"/>
      <c r="G41" s="420"/>
      <c r="H41" s="420"/>
      <c r="S41" s="375">
        <f>T40+1</f>
        <v>39022</v>
      </c>
      <c r="T41" s="375">
        <f t="shared" si="8"/>
        <v>39386</v>
      </c>
      <c r="U41" s="373">
        <f t="shared" si="13"/>
        <v>12</v>
      </c>
      <c r="V41" s="373">
        <f t="shared" si="12"/>
        <v>8</v>
      </c>
      <c r="X41" s="373">
        <f t="shared" si="11"/>
        <v>131.46</v>
      </c>
      <c r="AG41" s="405">
        <v>41365</v>
      </c>
      <c r="AH41" s="373">
        <v>8.6999999999999993</v>
      </c>
    </row>
    <row r="42" spans="2:146" hidden="1">
      <c r="B42" s="419"/>
      <c r="C42" s="421"/>
      <c r="D42" s="421"/>
      <c r="F42" s="420"/>
      <c r="G42" s="420"/>
      <c r="H42" s="420"/>
      <c r="S42" s="375">
        <f t="shared" si="10"/>
        <v>39387</v>
      </c>
      <c r="T42" s="375">
        <f t="shared" si="8"/>
        <v>39752</v>
      </c>
      <c r="U42" s="373">
        <f t="shared" si="13"/>
        <v>12</v>
      </c>
      <c r="V42" s="373">
        <f t="shared" si="12"/>
        <v>8</v>
      </c>
      <c r="X42" s="373">
        <f t="shared" si="11"/>
        <v>131.46</v>
      </c>
      <c r="AG42" s="405">
        <v>41730</v>
      </c>
      <c r="AH42" s="373">
        <v>8.6999999999999993</v>
      </c>
    </row>
    <row r="43" spans="2:146" hidden="1">
      <c r="B43" s="373" t="str">
        <f>CONCATENATE("Employee ",IF(Data!E12="Retirement","retires","died"), " in ",TEXT(AE4," mmm, yyyy")," service particulars")</f>
        <v>Employee died in  Jun, 2024 service particulars</v>
      </c>
      <c r="C43" s="421"/>
      <c r="D43" s="421"/>
      <c r="F43" s="420"/>
      <c r="G43" s="420"/>
      <c r="H43" s="420"/>
      <c r="S43" s="375">
        <f t="shared" si="10"/>
        <v>39753</v>
      </c>
      <c r="T43" s="375">
        <f t="shared" si="8"/>
        <v>40117</v>
      </c>
      <c r="U43" s="373">
        <f t="shared" si="13"/>
        <v>12</v>
      </c>
      <c r="V43" s="373">
        <f t="shared" si="12"/>
        <v>8</v>
      </c>
      <c r="X43" s="373">
        <f t="shared" si="11"/>
        <v>131.46</v>
      </c>
      <c r="AG43" s="405">
        <v>42095</v>
      </c>
      <c r="AH43" s="373">
        <v>8.6999999999999993</v>
      </c>
    </row>
    <row r="44" spans="2:146" hidden="1">
      <c r="S44" s="375">
        <f t="shared" si="10"/>
        <v>40118</v>
      </c>
      <c r="T44" s="375">
        <f t="shared" si="8"/>
        <v>40482</v>
      </c>
      <c r="U44" s="373">
        <f t="shared" si="13"/>
        <v>12</v>
      </c>
      <c r="V44" s="373">
        <f t="shared" si="12"/>
        <v>8</v>
      </c>
      <c r="X44" s="373">
        <f t="shared" si="11"/>
        <v>131.46</v>
      </c>
      <c r="AG44" s="405">
        <v>42461</v>
      </c>
      <c r="AH44" s="373">
        <v>8.1</v>
      </c>
    </row>
    <row r="45" spans="2:146" hidden="1">
      <c r="B45" s="373" t="str">
        <f>CONCATENATE("From ",TEXT(N3," mm/yyyy")," to ",TEXT(Q3," mm/yyyy")," Rs.",P3,"/- per month ",R3," unit(s)")</f>
        <v>From  09/2001 to  03/2019 Rs.30/- per month 2 unit(s)</v>
      </c>
      <c r="F45" s="373" t="str">
        <f>IF(AG9=0,"No extra units",CONCATENATE(R3," unit(s) from ",TEXT(N3," mm/yyyy")," up to ",TEXT(AE3," mmm, yyyy")," = ",AH2," X ",AE9))</f>
        <v>2 unit(s) from  09/2001 up to  Jan, 1900 =  X 7846.48</v>
      </c>
      <c r="S45" s="375">
        <f t="shared" si="10"/>
        <v>40483</v>
      </c>
      <c r="T45" s="375">
        <f t="shared" si="8"/>
        <v>40847</v>
      </c>
      <c r="U45" s="373">
        <f t="shared" si="13"/>
        <v>12</v>
      </c>
      <c r="V45" s="373">
        <f t="shared" si="12"/>
        <v>8</v>
      </c>
      <c r="X45" s="373">
        <f t="shared" si="11"/>
        <v>131.46</v>
      </c>
      <c r="AG45" s="405">
        <v>42736</v>
      </c>
      <c r="AH45" s="373">
        <v>8</v>
      </c>
    </row>
    <row r="46" spans="2:146" hidden="1">
      <c r="B46" s="373" t="str">
        <f>CONCATENATE("From ",TEXT(N4," mm/yyyy")," to ",TEXT(Q4," mm/yyyy")," Rs.",P4,"/- per month ",R4," unit(s)")</f>
        <v>From  04/2019 to  06/2024 Rs.60/- per month 4 unit(s)</v>
      </c>
      <c r="F46" s="373" t="str">
        <f>IF(AG10=0,"No extra units",CONCATENATE(R4," unit(s) from ",TEXT(N4," mm/yyyy")," up to ",TEXT(AE4," mmm, yyyy")," = ",AH3," X ",AE10))</f>
        <v>4 unit(s) from  04/2019 up to  Jun, 2024 = 2 X 694.15</v>
      </c>
      <c r="S46" s="375">
        <f t="shared" si="10"/>
        <v>40848</v>
      </c>
      <c r="T46" s="375">
        <f>DATE(YEAR(S46),12,31)</f>
        <v>40908</v>
      </c>
      <c r="U46" s="373">
        <f t="shared" si="13"/>
        <v>2</v>
      </c>
      <c r="V46" s="373">
        <f t="shared" si="12"/>
        <v>8</v>
      </c>
      <c r="X46" s="373">
        <f t="shared" si="11"/>
        <v>21.21</v>
      </c>
      <c r="AG46" s="405">
        <v>42826</v>
      </c>
      <c r="AH46" s="373">
        <v>7.9</v>
      </c>
    </row>
    <row r="47" spans="2:146" hidden="1">
      <c r="B47" s="373" t="str">
        <f t="shared" ref="B47" si="14">CONCATENATE("From ",TEXT(N5," mm/yyyy")," to ",TEXT(Q5," mm/yyyy")," Rs.",P5,"/- per month ",R5," unit(s)")</f>
        <v>From  01/1900 to  01/1900 Rs.0/- per month 0 unit(s)</v>
      </c>
      <c r="F47" s="373" t="str">
        <f>IF(AG11=0,"No extra units",CONCATENATE(R5," unit(s) from ",TEXT(N5," mm/yyyy")," up to ",TEXT(AE4," mmm, yyyy")," = ",AH4," X ",AE11))</f>
        <v>No extra units</v>
      </c>
      <c r="S47" s="375">
        <f t="shared" si="10"/>
        <v>40909</v>
      </c>
      <c r="T47" s="375">
        <f>DATE(YEAR(S47),3,31)</f>
        <v>40999</v>
      </c>
      <c r="U47" s="373">
        <f t="shared" si="13"/>
        <v>3</v>
      </c>
      <c r="V47" s="373">
        <f t="shared" si="12"/>
        <v>8.6</v>
      </c>
      <c r="X47" s="373">
        <f t="shared" si="11"/>
        <v>31.951499999999999</v>
      </c>
      <c r="AG47" s="405">
        <v>42917</v>
      </c>
      <c r="AH47" s="373">
        <v>7.8</v>
      </c>
    </row>
    <row r="48" spans="2:146" hidden="1">
      <c r="B48" s="373" t="str">
        <f>CONCATENATE("From ",TEXT(N6," mm/yyyy")," to ",TEXT(Q6," mm/yyyy")," Rs.",P6,"/- per month ",R6," unit(s)")</f>
        <v>From  01/1900 to  01/1900 Rs.0/- per month 0 unit(s)</v>
      </c>
      <c r="F48" s="373" t="str">
        <f>IF(AG12=0,"No extra units",CONCATENATE(R6," unit(s) from ",TEXT(N6," mm/yyyy")," up to ",TEXT(AE4," mmm, yyyy")," = ",AH5," X ",AE12))</f>
        <v>No extra units</v>
      </c>
      <c r="S48" s="375">
        <f t="shared" si="10"/>
        <v>41000</v>
      </c>
      <c r="T48" s="375">
        <f>DATE(YEAR(S48)+1,3,31)</f>
        <v>41364</v>
      </c>
      <c r="U48" s="373">
        <f t="shared" si="13"/>
        <v>12</v>
      </c>
      <c r="V48" s="373">
        <f t="shared" si="12"/>
        <v>8.8000000000000007</v>
      </c>
      <c r="X48" s="373">
        <f t="shared" si="11"/>
        <v>132.006</v>
      </c>
      <c r="AG48" s="405">
        <v>43101</v>
      </c>
      <c r="AH48" s="373">
        <v>7.6</v>
      </c>
    </row>
    <row r="49" spans="2:34" hidden="1">
      <c r="S49" s="375">
        <f t="shared" si="10"/>
        <v>41365</v>
      </c>
      <c r="T49" s="375">
        <f>DATE(YEAR(S49)+1,3,31)</f>
        <v>41729</v>
      </c>
      <c r="U49" s="373">
        <f t="shared" si="13"/>
        <v>12</v>
      </c>
      <c r="V49" s="373">
        <f t="shared" si="12"/>
        <v>8.6999999999999993</v>
      </c>
      <c r="X49" s="373">
        <f t="shared" si="11"/>
        <v>131.93774999999999</v>
      </c>
      <c r="AG49" s="405">
        <v>43374</v>
      </c>
      <c r="AH49" s="373">
        <v>8</v>
      </c>
    </row>
    <row r="50" spans="2:34" hidden="1">
      <c r="B50" s="422"/>
      <c r="S50" s="375">
        <f t="shared" si="10"/>
        <v>41730</v>
      </c>
      <c r="T50" s="375">
        <f>DATE(YEAR(S50)+1,3,31)</f>
        <v>42094</v>
      </c>
      <c r="U50" s="373">
        <f t="shared" si="13"/>
        <v>12</v>
      </c>
      <c r="V50" s="373">
        <f t="shared" si="12"/>
        <v>8.6999999999999993</v>
      </c>
      <c r="X50" s="373">
        <f t="shared" si="11"/>
        <v>131.93774999999999</v>
      </c>
      <c r="AG50" s="405">
        <v>43647</v>
      </c>
      <c r="AH50" s="373">
        <v>7.9</v>
      </c>
    </row>
    <row r="51" spans="2:34" hidden="1">
      <c r="B51" s="422"/>
      <c r="S51" s="375">
        <f t="shared" si="10"/>
        <v>42095</v>
      </c>
      <c r="T51" s="375">
        <f>DATE(YEAR(S51)+1,3,31)</f>
        <v>42460</v>
      </c>
      <c r="U51" s="373">
        <f t="shared" si="13"/>
        <v>12</v>
      </c>
      <c r="V51" s="373">
        <f t="shared" si="12"/>
        <v>8.6999999999999993</v>
      </c>
      <c r="X51" s="373">
        <f t="shared" si="11"/>
        <v>131.93774999999999</v>
      </c>
      <c r="AG51" s="405">
        <v>43922</v>
      </c>
      <c r="AH51" s="373">
        <v>7.1</v>
      </c>
    </row>
    <row r="52" spans="2:34" hidden="1">
      <c r="B52" s="422"/>
      <c r="S52" s="375">
        <f t="shared" si="10"/>
        <v>42461</v>
      </c>
      <c r="T52" s="375">
        <f>DATE(YEAR(S52),12,31)</f>
        <v>42735</v>
      </c>
      <c r="U52" s="373">
        <f t="shared" si="13"/>
        <v>9</v>
      </c>
      <c r="V52" s="373">
        <f>LOOKUP(S52,$AG$21:$AG$46,$AH$21:$AH$46)</f>
        <v>8.1</v>
      </c>
      <c r="X52" s="373">
        <f t="shared" si="11"/>
        <v>97.689374999999998</v>
      </c>
    </row>
    <row r="53" spans="2:34" hidden="1">
      <c r="S53" s="375">
        <v>42736</v>
      </c>
      <c r="T53" s="375">
        <v>42825</v>
      </c>
      <c r="U53" s="373">
        <f t="shared" si="13"/>
        <v>3</v>
      </c>
      <c r="V53" s="373">
        <f>LOOKUP(S53,$AG$21:$AG$46,$AH$21:$AH$46)</f>
        <v>8</v>
      </c>
      <c r="X53" s="373">
        <f t="shared" si="11"/>
        <v>31.92</v>
      </c>
    </row>
    <row r="54" spans="2:34" hidden="1">
      <c r="S54" s="375">
        <v>42826</v>
      </c>
      <c r="T54" s="375">
        <v>42916</v>
      </c>
      <c r="U54" s="373">
        <f t="shared" si="13"/>
        <v>3</v>
      </c>
      <c r="V54" s="373">
        <f>LOOKUP(S54,$AG$21:$AG$46,$AH$21:$AH$46)</f>
        <v>7.9</v>
      </c>
      <c r="X54" s="373">
        <f t="shared" si="11"/>
        <v>31.914750000000002</v>
      </c>
    </row>
    <row r="55" spans="2:34" hidden="1">
      <c r="C55" s="373" t="s">
        <v>321</v>
      </c>
      <c r="E55" s="373" t="str">
        <f>N10</f>
        <v>19-9-2001</v>
      </c>
      <c r="F55" s="373" t="str">
        <f>"Group - "&amp;T10</f>
        <v>Group - C</v>
      </c>
      <c r="G55" s="561">
        <f>E55-DAY(E55)+1</f>
        <v>37135</v>
      </c>
      <c r="H55" s="561"/>
      <c r="I55" s="393">
        <f>P3</f>
        <v>30</v>
      </c>
      <c r="J55" s="373" t="str">
        <f>VLOOKUP(I55,P112:Q141,2)</f>
        <v xml:space="preserve">Thirty </v>
      </c>
      <c r="S55" s="375">
        <v>42917</v>
      </c>
      <c r="T55" s="375">
        <v>43100</v>
      </c>
      <c r="U55" s="373">
        <f t="shared" si="13"/>
        <v>6</v>
      </c>
      <c r="V55" s="373">
        <v>7.8</v>
      </c>
      <c r="X55" s="373">
        <f t="shared" si="11"/>
        <v>64.433250000000001</v>
      </c>
    </row>
    <row r="56" spans="2:34" hidden="1">
      <c r="E56" s="373" t="str">
        <f>N11</f>
        <v>1-4-2019</v>
      </c>
      <c r="F56" s="373" t="str">
        <f t="shared" ref="F56:F58" si="15">"Group - "&amp;T11</f>
        <v>Group - B</v>
      </c>
      <c r="G56" s="561">
        <f t="shared" ref="G56:G57" si="16">E56-DAY(E56)+1</f>
        <v>43556</v>
      </c>
      <c r="H56" s="561"/>
      <c r="I56" s="393">
        <f t="shared" ref="I56:I58" si="17">P4</f>
        <v>60</v>
      </c>
      <c r="J56" s="373" t="str">
        <f t="shared" ref="J56:J58" si="18">VLOOKUP(I56,P113:Q142,2)</f>
        <v xml:space="preserve">Sixty </v>
      </c>
      <c r="S56" s="375">
        <v>43101</v>
      </c>
      <c r="T56" s="375">
        <v>43190</v>
      </c>
      <c r="U56" s="373">
        <f t="shared" si="13"/>
        <v>3</v>
      </c>
      <c r="V56" s="373">
        <v>7.6</v>
      </c>
      <c r="X56" s="373">
        <f t="shared" si="11"/>
        <v>31.899000000000001</v>
      </c>
    </row>
    <row r="57" spans="2:34" hidden="1">
      <c r="E57" s="373" t="str">
        <f>N12</f>
        <v>0-1-1900</v>
      </c>
      <c r="F57" s="373" t="str">
        <f t="shared" si="15"/>
        <v xml:space="preserve">Group -  </v>
      </c>
      <c r="G57" s="561" t="e">
        <f t="shared" si="16"/>
        <v>#VALUE!</v>
      </c>
      <c r="H57" s="561"/>
      <c r="I57" s="393">
        <f t="shared" si="17"/>
        <v>0</v>
      </c>
      <c r="J57" s="373" t="e">
        <f t="shared" si="18"/>
        <v>#N/A</v>
      </c>
      <c r="S57" s="375">
        <v>43191</v>
      </c>
      <c r="T57" s="375">
        <v>43281</v>
      </c>
      <c r="U57" s="373">
        <f t="shared" si="13"/>
        <v>3</v>
      </c>
      <c r="V57" s="423">
        <v>7.6</v>
      </c>
      <c r="X57" s="373">
        <f t="shared" si="11"/>
        <v>31.899000000000001</v>
      </c>
    </row>
    <row r="58" spans="2:34" hidden="1">
      <c r="B58" s="374"/>
      <c r="E58" s="373" t="str">
        <f>N13</f>
        <v>0-1-1900</v>
      </c>
      <c r="F58" s="373" t="str">
        <f t="shared" si="15"/>
        <v xml:space="preserve">Group -  </v>
      </c>
      <c r="G58" s="561" t="e">
        <f>E58-DAY(E58)+1</f>
        <v>#VALUE!</v>
      </c>
      <c r="H58" s="561"/>
      <c r="I58" s="393">
        <f t="shared" si="17"/>
        <v>0</v>
      </c>
      <c r="J58" s="373" t="e">
        <f t="shared" si="18"/>
        <v>#N/A</v>
      </c>
      <c r="S58" s="375">
        <v>43374</v>
      </c>
      <c r="T58" s="375">
        <v>43646</v>
      </c>
      <c r="U58" s="373">
        <f t="shared" si="13"/>
        <v>9</v>
      </c>
      <c r="V58" s="373">
        <v>8</v>
      </c>
      <c r="X58" s="373">
        <f t="shared" si="11"/>
        <v>97.65</v>
      </c>
    </row>
    <row r="59" spans="2:34" hidden="1">
      <c r="S59" s="375">
        <v>43647</v>
      </c>
      <c r="T59" s="375">
        <v>43921</v>
      </c>
      <c r="U59" s="373">
        <f t="shared" si="13"/>
        <v>9</v>
      </c>
      <c r="V59" s="373">
        <v>7.9</v>
      </c>
      <c r="X59" s="373">
        <f t="shared" si="11"/>
        <v>97.610624999999999</v>
      </c>
    </row>
    <row r="60" spans="2:34" hidden="1">
      <c r="S60" s="375">
        <v>43922</v>
      </c>
      <c r="T60" s="375">
        <v>45473</v>
      </c>
      <c r="U60" s="373">
        <f t="shared" si="13"/>
        <v>52</v>
      </c>
      <c r="V60" s="302">
        <v>7.1</v>
      </c>
      <c r="X60" s="373">
        <f t="shared" si="11"/>
        <v>631.60825</v>
      </c>
    </row>
    <row r="61" spans="2:34" hidden="1"/>
    <row r="62" spans="2:34" hidden="1"/>
    <row r="63" spans="2:34" hidden="1"/>
    <row r="64" spans="2:34" hidden="1"/>
    <row r="65" spans="2:115" hidden="1"/>
    <row r="66" spans="2:115" hidden="1"/>
    <row r="67" spans="2:115" hidden="1">
      <c r="M67" s="424"/>
      <c r="N67" s="425">
        <v>42370</v>
      </c>
      <c r="O67" s="425">
        <v>42401</v>
      </c>
      <c r="P67" s="425">
        <v>42430</v>
      </c>
      <c r="Q67" s="425">
        <v>42461</v>
      </c>
      <c r="R67" s="425">
        <v>42491</v>
      </c>
      <c r="S67" s="425">
        <v>42522</v>
      </c>
      <c r="T67" s="425">
        <v>42552</v>
      </c>
      <c r="U67" s="425">
        <v>42583</v>
      </c>
      <c r="V67" s="425">
        <v>42614</v>
      </c>
      <c r="W67" s="425">
        <v>42644</v>
      </c>
      <c r="X67" s="425">
        <v>42675</v>
      </c>
      <c r="Y67" s="425">
        <v>42705</v>
      </c>
      <c r="Z67" s="425">
        <v>42736</v>
      </c>
      <c r="AA67" s="425">
        <v>42767</v>
      </c>
      <c r="AB67" s="425">
        <v>42795</v>
      </c>
      <c r="AC67" s="425">
        <v>42826</v>
      </c>
      <c r="AD67" s="425">
        <v>42856</v>
      </c>
      <c r="AE67" s="425">
        <v>42887</v>
      </c>
      <c r="AF67" s="425">
        <v>42917</v>
      </c>
      <c r="AG67" s="425">
        <v>42948</v>
      </c>
      <c r="AH67" s="425">
        <v>42979</v>
      </c>
      <c r="AI67" s="425">
        <v>43009</v>
      </c>
      <c r="AJ67" s="425">
        <v>43040</v>
      </c>
      <c r="AK67" s="425">
        <v>43070</v>
      </c>
      <c r="AL67" s="425">
        <v>43101</v>
      </c>
      <c r="AM67" s="425">
        <v>43132</v>
      </c>
      <c r="AN67" s="425">
        <v>43160</v>
      </c>
      <c r="AO67" s="425">
        <v>43191</v>
      </c>
      <c r="AP67" s="425">
        <v>43221</v>
      </c>
      <c r="AQ67" s="425">
        <v>43252</v>
      </c>
      <c r="AR67" s="425">
        <v>43282</v>
      </c>
      <c r="AS67" s="425">
        <v>43313</v>
      </c>
      <c r="AT67" s="425">
        <v>43344</v>
      </c>
      <c r="AU67" s="425">
        <v>43374</v>
      </c>
      <c r="AV67" s="425">
        <v>43405</v>
      </c>
      <c r="AW67" s="425">
        <v>43435</v>
      </c>
      <c r="AX67" s="425">
        <v>43466</v>
      </c>
      <c r="AY67" s="425">
        <v>43497</v>
      </c>
      <c r="AZ67" s="425">
        <v>43525</v>
      </c>
      <c r="BA67" s="425">
        <v>43556</v>
      </c>
      <c r="BB67" s="425">
        <v>43586</v>
      </c>
      <c r="BC67" s="425">
        <v>43617</v>
      </c>
      <c r="BD67" s="425">
        <v>43647</v>
      </c>
      <c r="BE67" s="425">
        <v>43678</v>
      </c>
      <c r="BF67" s="425">
        <v>43709</v>
      </c>
      <c r="BG67" s="425">
        <v>43739</v>
      </c>
      <c r="BH67" s="425">
        <v>43770</v>
      </c>
      <c r="BI67" s="425">
        <v>43800</v>
      </c>
      <c r="BJ67" s="426">
        <v>43831</v>
      </c>
      <c r="BK67" s="426">
        <v>43862</v>
      </c>
      <c r="BL67" s="426">
        <v>43891</v>
      </c>
      <c r="BM67" s="426">
        <v>43922</v>
      </c>
      <c r="BN67" s="426">
        <v>43952</v>
      </c>
      <c r="BO67" s="426">
        <v>43983</v>
      </c>
      <c r="BP67" s="426">
        <v>44013</v>
      </c>
      <c r="BQ67" s="426">
        <v>44044</v>
      </c>
      <c r="BR67" s="426">
        <v>44075</v>
      </c>
      <c r="BS67" s="426">
        <v>44105</v>
      </c>
      <c r="BT67" s="426">
        <v>44136</v>
      </c>
      <c r="BU67" s="426">
        <v>44166</v>
      </c>
      <c r="BV67" s="426">
        <v>44197</v>
      </c>
      <c r="BW67" s="426">
        <v>44228</v>
      </c>
      <c r="BX67" s="426">
        <v>44256</v>
      </c>
      <c r="BY67" s="426">
        <v>44287</v>
      </c>
      <c r="BZ67" s="426">
        <v>44317</v>
      </c>
      <c r="CA67" s="426">
        <v>44348</v>
      </c>
      <c r="CB67" s="426">
        <v>44378</v>
      </c>
      <c r="CC67" s="426">
        <v>44409</v>
      </c>
      <c r="CD67" s="426">
        <v>44440</v>
      </c>
      <c r="CE67" s="426">
        <v>44470</v>
      </c>
      <c r="CF67" s="426">
        <v>44501</v>
      </c>
      <c r="CG67" s="426">
        <v>44531</v>
      </c>
      <c r="CH67" s="426">
        <v>44562</v>
      </c>
      <c r="CI67" s="426">
        <v>44593</v>
      </c>
      <c r="CJ67" s="426">
        <v>44621</v>
      </c>
      <c r="CK67" s="426">
        <v>44652</v>
      </c>
      <c r="CL67" s="426">
        <v>44682</v>
      </c>
      <c r="CM67" s="426">
        <v>44713</v>
      </c>
      <c r="CN67" s="426">
        <v>44743</v>
      </c>
      <c r="CO67" s="426">
        <v>44774</v>
      </c>
      <c r="CP67" s="426">
        <v>44805</v>
      </c>
      <c r="CQ67" s="426">
        <v>44835</v>
      </c>
      <c r="CR67" s="426">
        <v>44866</v>
      </c>
      <c r="CS67" s="426">
        <v>44896</v>
      </c>
      <c r="CT67" s="426">
        <v>44927</v>
      </c>
      <c r="CU67" s="426">
        <v>44958</v>
      </c>
      <c r="CV67" s="426">
        <v>44986</v>
      </c>
      <c r="CW67" s="426">
        <v>45017</v>
      </c>
      <c r="CX67" s="426">
        <v>45047</v>
      </c>
      <c r="CY67" s="427">
        <v>45078</v>
      </c>
      <c r="CZ67" s="426">
        <v>45108</v>
      </c>
      <c r="DA67" s="426">
        <v>45139</v>
      </c>
      <c r="DB67" s="426">
        <v>45170</v>
      </c>
      <c r="DC67" s="426">
        <v>45200</v>
      </c>
      <c r="DD67" s="427">
        <v>45231</v>
      </c>
      <c r="DE67" s="426">
        <v>45261</v>
      </c>
      <c r="DF67" s="428">
        <v>45292</v>
      </c>
      <c r="DG67" s="428">
        <v>45323</v>
      </c>
      <c r="DH67" s="428">
        <v>45352</v>
      </c>
      <c r="DI67" s="428">
        <v>45383</v>
      </c>
      <c r="DJ67" s="428">
        <v>45413</v>
      </c>
      <c r="DK67" s="428">
        <v>45444</v>
      </c>
    </row>
    <row r="68" spans="2:115" hidden="1">
      <c r="B68" s="374"/>
      <c r="M68" s="424">
        <v>1984</v>
      </c>
      <c r="N68" s="429">
        <v>18029.88</v>
      </c>
      <c r="O68" s="429">
        <v>18171.13</v>
      </c>
      <c r="P68" s="429">
        <v>18312.45</v>
      </c>
      <c r="Q68" s="429">
        <v>18444.810000000001</v>
      </c>
      <c r="R68" s="429">
        <v>18579.84</v>
      </c>
      <c r="S68" s="429">
        <v>18714.939999999999</v>
      </c>
      <c r="T68" s="429">
        <v>18850.11</v>
      </c>
      <c r="U68" s="429">
        <v>18987.87</v>
      </c>
      <c r="V68" s="429">
        <v>19125.7</v>
      </c>
      <c r="W68" s="429">
        <v>19263.61</v>
      </c>
      <c r="X68" s="429">
        <v>19404.16</v>
      </c>
      <c r="Y68" s="429">
        <v>19544.79</v>
      </c>
      <c r="Z68" s="429">
        <v>19683.87</v>
      </c>
      <c r="AA68" s="429">
        <v>19825.62</v>
      </c>
      <c r="AB68" s="429">
        <v>19967.439999999999</v>
      </c>
      <c r="AC68" s="429">
        <v>20109.330000000002</v>
      </c>
      <c r="AD68" s="429">
        <v>20253.919999999998</v>
      </c>
      <c r="AE68" s="429">
        <v>20398.580000000002</v>
      </c>
      <c r="AF68" s="429">
        <v>20534.919999999998</v>
      </c>
      <c r="AG68" s="429">
        <v>20678.919999999998</v>
      </c>
      <c r="AH68" s="429">
        <v>20822.990000000002</v>
      </c>
      <c r="AI68" s="429">
        <v>20967.13</v>
      </c>
      <c r="AJ68" s="429">
        <v>21113.94</v>
      </c>
      <c r="AK68" s="429">
        <v>21260.81</v>
      </c>
      <c r="AL68" s="429">
        <v>21404.2</v>
      </c>
      <c r="AM68" s="429">
        <v>21550.34</v>
      </c>
      <c r="AN68" s="429">
        <v>21696.494999999999</v>
      </c>
      <c r="AO68" s="429" t="s">
        <v>124</v>
      </c>
      <c r="AP68" s="429">
        <v>21991.57</v>
      </c>
      <c r="AQ68" s="429">
        <v>22140.5</v>
      </c>
      <c r="AR68" s="429">
        <v>22289.49</v>
      </c>
      <c r="AS68" s="429">
        <v>22441.18</v>
      </c>
      <c r="AT68" s="429">
        <v>22592.94</v>
      </c>
      <c r="AU68" s="429">
        <v>22752.2</v>
      </c>
      <c r="AV68" s="429">
        <v>22914.400000000001</v>
      </c>
      <c r="AW68" s="429">
        <v>23076.68</v>
      </c>
      <c r="AX68" s="429">
        <v>23239.02</v>
      </c>
      <c r="AY68" s="429">
        <v>23404.48</v>
      </c>
      <c r="AZ68" s="429">
        <v>23570</v>
      </c>
      <c r="BA68" s="429">
        <v>23735.59</v>
      </c>
      <c r="BB68" s="429">
        <v>23904.35</v>
      </c>
      <c r="BC68" s="429">
        <v>24073.18</v>
      </c>
      <c r="BD68" s="429">
        <v>24240.1</v>
      </c>
      <c r="BE68" s="429">
        <v>24410.21</v>
      </c>
      <c r="BF68" s="429">
        <v>24580.38</v>
      </c>
      <c r="BG68" s="429">
        <v>24750.62</v>
      </c>
      <c r="BH68" s="429">
        <v>24924.09</v>
      </c>
      <c r="BI68" s="429">
        <v>25097.62</v>
      </c>
      <c r="BJ68" s="430">
        <v>25271.23</v>
      </c>
      <c r="BK68" s="430">
        <v>25448.12</v>
      </c>
      <c r="BL68" s="430">
        <v>25625.08</v>
      </c>
      <c r="BM68" s="430">
        <v>25785.25</v>
      </c>
      <c r="BN68" s="431">
        <v>25948.33</v>
      </c>
      <c r="BO68" s="431">
        <v>26111.48</v>
      </c>
      <c r="BP68" s="431">
        <v>26274.69</v>
      </c>
      <c r="BQ68" s="431">
        <v>26440.67</v>
      </c>
      <c r="BR68" s="431">
        <v>26606.71</v>
      </c>
      <c r="BS68" s="431">
        <v>26772.81</v>
      </c>
      <c r="BT68" s="431">
        <v>26941.74</v>
      </c>
      <c r="BU68" s="431">
        <v>27110.73</v>
      </c>
      <c r="BV68" s="431">
        <v>27279.78</v>
      </c>
      <c r="BW68" s="431">
        <v>27451.71</v>
      </c>
      <c r="BX68" s="431">
        <v>27623.69</v>
      </c>
      <c r="BY68" s="431">
        <v>27795.75</v>
      </c>
      <c r="BZ68" s="431">
        <v>27970.73</v>
      </c>
      <c r="CA68" s="431">
        <v>28145.77</v>
      </c>
      <c r="CB68" s="431">
        <v>28320.87</v>
      </c>
      <c r="CC68" s="431">
        <v>28498.959999999999</v>
      </c>
      <c r="CD68" s="431">
        <v>28677.11</v>
      </c>
      <c r="CE68" s="431">
        <v>28855.32</v>
      </c>
      <c r="CF68" s="431">
        <v>29036.57</v>
      </c>
      <c r="CG68" s="431">
        <v>29217.88</v>
      </c>
      <c r="CH68" s="424">
        <v>29399.25</v>
      </c>
      <c r="CI68" s="424">
        <v>29583.72</v>
      </c>
      <c r="CJ68" s="424">
        <v>29768.25</v>
      </c>
      <c r="CK68" s="430">
        <v>29952.84</v>
      </c>
      <c r="CL68" s="430">
        <v>30140.58</v>
      </c>
      <c r="CM68" s="430">
        <v>30328.39</v>
      </c>
      <c r="CN68" s="430" t="s">
        <v>349</v>
      </c>
      <c r="CO68" s="430">
        <v>30707.33</v>
      </c>
      <c r="CP68" s="430">
        <v>30898.47</v>
      </c>
      <c r="CQ68" s="430">
        <v>1089.67</v>
      </c>
      <c r="CR68" s="430">
        <v>31284.14</v>
      </c>
      <c r="CS68" s="430">
        <v>31478.67</v>
      </c>
      <c r="CT68" s="430">
        <v>31673.26</v>
      </c>
      <c r="CU68" s="430">
        <v>31871.18</v>
      </c>
      <c r="CV68" s="430">
        <v>32069.17</v>
      </c>
      <c r="CW68" s="430">
        <v>32267.21</v>
      </c>
      <c r="CX68" s="430">
        <v>32468.65</v>
      </c>
      <c r="CY68" s="432">
        <v>32670.14</v>
      </c>
      <c r="CZ68" s="432" t="s">
        <v>350</v>
      </c>
      <c r="DA68" s="432">
        <v>33076.720000000001</v>
      </c>
      <c r="DB68" s="432">
        <v>33281.79</v>
      </c>
      <c r="DC68" s="432">
        <v>33486.93</v>
      </c>
      <c r="DD68" s="432">
        <v>33695.58</v>
      </c>
      <c r="DE68" s="432">
        <v>33904.300000000003</v>
      </c>
      <c r="DF68" s="432">
        <v>34113.07</v>
      </c>
      <c r="DG68" s="433">
        <v>34325.43</v>
      </c>
      <c r="DH68" s="433">
        <v>34537.85</v>
      </c>
      <c r="DI68" s="433">
        <v>34750.33</v>
      </c>
      <c r="DJ68" s="433">
        <v>34966.46</v>
      </c>
      <c r="DK68" s="431">
        <v>35182.65</v>
      </c>
    </row>
    <row r="69" spans="2:115" hidden="1">
      <c r="M69" s="424">
        <v>1985</v>
      </c>
      <c r="N69" s="429">
        <v>16497.080000000002</v>
      </c>
      <c r="O69" s="429">
        <v>16627.21</v>
      </c>
      <c r="P69" s="429">
        <v>16757.419999999998</v>
      </c>
      <c r="Q69" s="429">
        <v>16879.439999999999</v>
      </c>
      <c r="R69" s="429">
        <v>17003.900000000001</v>
      </c>
      <c r="S69" s="429">
        <v>17128.43</v>
      </c>
      <c r="T69" s="429">
        <v>17253.04</v>
      </c>
      <c r="U69" s="429">
        <v>17380.02</v>
      </c>
      <c r="V69" s="429">
        <v>17507.07</v>
      </c>
      <c r="W69" s="429">
        <v>17634.2</v>
      </c>
      <c r="X69" s="429">
        <v>17763.75</v>
      </c>
      <c r="Y69" s="429">
        <v>17893.38</v>
      </c>
      <c r="Z69" s="429">
        <v>18021.599999999999</v>
      </c>
      <c r="AA69" s="429">
        <v>18152.27</v>
      </c>
      <c r="AB69" s="429">
        <v>18283.009999999998</v>
      </c>
      <c r="AC69" s="429">
        <v>18412.310000000001</v>
      </c>
      <c r="AD69" s="429">
        <v>18544.05</v>
      </c>
      <c r="AE69" s="429">
        <v>18675.86</v>
      </c>
      <c r="AF69" s="429">
        <v>18806.2</v>
      </c>
      <c r="AG69" s="429">
        <v>18938.96</v>
      </c>
      <c r="AH69" s="429">
        <v>19071.8</v>
      </c>
      <c r="AI69" s="429">
        <v>19204.7</v>
      </c>
      <c r="AJ69" s="429">
        <v>19340.05</v>
      </c>
      <c r="AK69" s="429">
        <v>19475.47</v>
      </c>
      <c r="AL69" s="429">
        <v>19607</v>
      </c>
      <c r="AM69" s="429">
        <v>19742.400000000001</v>
      </c>
      <c r="AN69" s="429">
        <v>19877.23</v>
      </c>
      <c r="AO69" s="429">
        <v>20012.07</v>
      </c>
      <c r="AP69" s="429">
        <v>20149.34</v>
      </c>
      <c r="AQ69" s="429">
        <v>20286.669999999998</v>
      </c>
      <c r="AR69" s="429">
        <v>20424.07</v>
      </c>
      <c r="AS69" s="429">
        <v>20563.95</v>
      </c>
      <c r="AT69" s="429">
        <v>20703.89</v>
      </c>
      <c r="AU69" s="429">
        <v>20850.71</v>
      </c>
      <c r="AV69" s="429">
        <v>21000.240000000002</v>
      </c>
      <c r="AW69" s="429">
        <v>21149.84</v>
      </c>
      <c r="AX69" s="429">
        <v>21299.51</v>
      </c>
      <c r="AY69" s="429">
        <v>21452.03</v>
      </c>
      <c r="AZ69" s="429">
        <v>21604.62</v>
      </c>
      <c r="BA69" s="429">
        <v>21757.279999999999</v>
      </c>
      <c r="BB69" s="429">
        <v>21912.86</v>
      </c>
      <c r="BC69" s="429">
        <v>22068.5</v>
      </c>
      <c r="BD69" s="429">
        <v>22222.400000000001</v>
      </c>
      <c r="BE69" s="429">
        <v>22379.22</v>
      </c>
      <c r="BF69" s="429">
        <v>22536.11</v>
      </c>
      <c r="BG69" s="429">
        <v>22693.07</v>
      </c>
      <c r="BH69" s="429">
        <v>22852.99</v>
      </c>
      <c r="BI69" s="429">
        <v>23012.98</v>
      </c>
      <c r="BJ69" s="430">
        <v>23173.03</v>
      </c>
      <c r="BK69" s="430">
        <v>23336.11</v>
      </c>
      <c r="BL69" s="430">
        <v>23499.26</v>
      </c>
      <c r="BM69" s="430">
        <v>23647.02</v>
      </c>
      <c r="BN69" s="431">
        <v>23797.45</v>
      </c>
      <c r="BO69" s="431">
        <v>23947.94</v>
      </c>
      <c r="BP69" s="431">
        <v>24098.5</v>
      </c>
      <c r="BQ69" s="431">
        <v>24251.61</v>
      </c>
      <c r="BR69" s="431">
        <v>24404.77</v>
      </c>
      <c r="BS69" s="431">
        <v>24558</v>
      </c>
      <c r="BT69" s="431">
        <v>24713.82</v>
      </c>
      <c r="BU69" s="431">
        <v>24869.71</v>
      </c>
      <c r="BV69" s="431">
        <v>25025.65</v>
      </c>
      <c r="BW69" s="431">
        <v>25184.25</v>
      </c>
      <c r="BX69" s="431">
        <v>25342.89</v>
      </c>
      <c r="BY69" s="431">
        <v>25501.61</v>
      </c>
      <c r="BZ69" s="431">
        <v>25663.02</v>
      </c>
      <c r="CA69" s="431">
        <v>25824.49</v>
      </c>
      <c r="CB69" s="431">
        <v>25986.02</v>
      </c>
      <c r="CC69" s="431">
        <v>26150.29</v>
      </c>
      <c r="CD69" s="431">
        <v>26314.62</v>
      </c>
      <c r="CE69" s="431">
        <v>26479.02</v>
      </c>
      <c r="CF69" s="431">
        <v>26646.21</v>
      </c>
      <c r="CG69" s="431">
        <v>26813.46</v>
      </c>
      <c r="CH69" s="424">
        <v>26980.77</v>
      </c>
      <c r="CI69" s="424">
        <v>27150.93</v>
      </c>
      <c r="CJ69" s="424">
        <v>27321.15</v>
      </c>
      <c r="CK69" s="430">
        <v>27491.43</v>
      </c>
      <c r="CL69" s="430">
        <v>27664.61</v>
      </c>
      <c r="CM69" s="430">
        <v>27837.85</v>
      </c>
      <c r="CN69" s="430">
        <v>28011.15</v>
      </c>
      <c r="CO69" s="430">
        <v>28187.41</v>
      </c>
      <c r="CP69" s="430">
        <v>28363.73</v>
      </c>
      <c r="CQ69" s="430">
        <v>28540.1</v>
      </c>
      <c r="CR69" s="430">
        <v>28719.49</v>
      </c>
      <c r="CS69" s="430">
        <v>28898.93</v>
      </c>
      <c r="CT69" s="430">
        <v>29078.44</v>
      </c>
      <c r="CU69" s="430">
        <v>29261.01</v>
      </c>
      <c r="CV69" s="430">
        <v>29443.64</v>
      </c>
      <c r="CW69" s="430">
        <v>29626.33</v>
      </c>
      <c r="CX69" s="430">
        <v>29812.14</v>
      </c>
      <c r="CY69" s="432">
        <v>29998.02</v>
      </c>
      <c r="CZ69" s="432">
        <v>30183.95</v>
      </c>
      <c r="DA69" s="432">
        <v>30373.06</v>
      </c>
      <c r="DB69" s="432">
        <v>30562.23</v>
      </c>
      <c r="DC69" s="432">
        <v>30751.47</v>
      </c>
      <c r="DD69" s="432">
        <v>30943.94</v>
      </c>
      <c r="DE69" s="432">
        <v>31136.47</v>
      </c>
      <c r="DF69" s="432">
        <v>31329.06</v>
      </c>
      <c r="DG69" s="433">
        <v>31524.94</v>
      </c>
      <c r="DH69" s="433">
        <v>31720.89</v>
      </c>
      <c r="DI69" s="433">
        <v>31916.9</v>
      </c>
      <c r="DJ69" s="433">
        <v>32116.26</v>
      </c>
      <c r="DK69" s="431">
        <v>32315.69</v>
      </c>
    </row>
    <row r="70" spans="2:115" hidden="1">
      <c r="M70" s="424">
        <v>1986</v>
      </c>
      <c r="N70" s="429">
        <v>15108.44</v>
      </c>
      <c r="O70" s="429">
        <v>15228.51</v>
      </c>
      <c r="P70" s="429">
        <v>15348.64</v>
      </c>
      <c r="Q70" s="429">
        <v>15461.29</v>
      </c>
      <c r="R70" s="429">
        <v>15576.18</v>
      </c>
      <c r="S70" s="429">
        <v>15691.14</v>
      </c>
      <c r="T70" s="429">
        <v>15806.17</v>
      </c>
      <c r="U70" s="429">
        <v>15923.39</v>
      </c>
      <c r="V70" s="429">
        <v>16040.67</v>
      </c>
      <c r="W70" s="429">
        <v>16158.03</v>
      </c>
      <c r="X70" s="429">
        <v>16277.62</v>
      </c>
      <c r="Y70" s="429">
        <v>16397.28</v>
      </c>
      <c r="Z70" s="429">
        <v>16515.669999999998</v>
      </c>
      <c r="AA70" s="429">
        <v>16636.3</v>
      </c>
      <c r="AB70" s="429">
        <v>16757</v>
      </c>
      <c r="AC70" s="429">
        <v>16876.39</v>
      </c>
      <c r="AD70" s="429">
        <v>16998.009999999998</v>
      </c>
      <c r="AE70" s="429">
        <v>17119.71</v>
      </c>
      <c r="AF70" s="429">
        <v>17240.060000000001</v>
      </c>
      <c r="AG70" s="429">
        <v>17362.650000000001</v>
      </c>
      <c r="AH70" s="429">
        <v>17485.3</v>
      </c>
      <c r="AI70" s="429">
        <v>17608.02</v>
      </c>
      <c r="AJ70" s="429">
        <v>17733</v>
      </c>
      <c r="AK70" s="429">
        <v>17858.04</v>
      </c>
      <c r="AL70" s="429">
        <v>17980.2</v>
      </c>
      <c r="AM70" s="429">
        <v>18104.61</v>
      </c>
      <c r="AN70" s="429">
        <v>18229.077000000001</v>
      </c>
      <c r="AO70" s="429">
        <v>18353.61</v>
      </c>
      <c r="AP70" s="429">
        <v>18480.37</v>
      </c>
      <c r="AQ70" s="429">
        <v>18607.2</v>
      </c>
      <c r="AR70" s="429">
        <v>18734.09</v>
      </c>
      <c r="AS70" s="429">
        <v>18863.27</v>
      </c>
      <c r="AT70" s="429">
        <v>18992.509999999998</v>
      </c>
      <c r="AU70" s="429">
        <v>19128.060000000001</v>
      </c>
      <c r="AV70" s="429">
        <v>19266.11</v>
      </c>
      <c r="AW70" s="429">
        <v>19404.22</v>
      </c>
      <c r="AX70" s="429">
        <v>19542.41</v>
      </c>
      <c r="AY70" s="429">
        <v>19683.21</v>
      </c>
      <c r="AZ70" s="429">
        <v>19824.09</v>
      </c>
      <c r="BA70" s="429">
        <v>19965.04</v>
      </c>
      <c r="BB70" s="429">
        <v>20108.66</v>
      </c>
      <c r="BC70" s="429">
        <v>20252.36</v>
      </c>
      <c r="BD70" s="429">
        <v>20394.45</v>
      </c>
      <c r="BE70" s="429">
        <v>20539.240000000002</v>
      </c>
      <c r="BF70" s="429">
        <v>20684.099999999999</v>
      </c>
      <c r="BG70" s="429">
        <v>20829.02</v>
      </c>
      <c r="BH70" s="429">
        <v>20976.67</v>
      </c>
      <c r="BI70" s="429">
        <v>21124.39</v>
      </c>
      <c r="BJ70" s="430">
        <v>21272.18</v>
      </c>
      <c r="BK70" s="430">
        <v>21422.74</v>
      </c>
      <c r="BL70" s="430">
        <v>21573.38</v>
      </c>
      <c r="BM70" s="430">
        <v>21709.88</v>
      </c>
      <c r="BN70" s="431">
        <v>21848.85</v>
      </c>
      <c r="BO70" s="431">
        <v>21987.89</v>
      </c>
      <c r="BP70" s="431">
        <v>22126.98</v>
      </c>
      <c r="BQ70" s="431">
        <v>22268.42</v>
      </c>
      <c r="BR70" s="431">
        <v>22409.93</v>
      </c>
      <c r="BS70" s="431">
        <v>22551.49</v>
      </c>
      <c r="BT70" s="431">
        <v>22695.439999999999</v>
      </c>
      <c r="BU70" s="431">
        <v>22839.45</v>
      </c>
      <c r="BV70" s="431">
        <v>22983.52</v>
      </c>
      <c r="BW70" s="431">
        <v>23130.04</v>
      </c>
      <c r="BX70" s="431">
        <v>23276.61</v>
      </c>
      <c r="BY70" s="431">
        <v>23423.24</v>
      </c>
      <c r="BZ70" s="431">
        <v>23572.35</v>
      </c>
      <c r="CA70" s="431">
        <v>23721.52</v>
      </c>
      <c r="CB70" s="431">
        <v>23870.75</v>
      </c>
      <c r="CC70" s="431">
        <v>24022.51</v>
      </c>
      <c r="CD70" s="431">
        <v>24174.33</v>
      </c>
      <c r="CE70" s="431">
        <v>24326.21</v>
      </c>
      <c r="CF70" s="431">
        <v>24480.66</v>
      </c>
      <c r="CG70" s="431">
        <v>24635.17</v>
      </c>
      <c r="CH70" s="424">
        <v>24789.75</v>
      </c>
      <c r="CI70" s="424">
        <v>24946.94</v>
      </c>
      <c r="CJ70" s="424">
        <v>25104.2</v>
      </c>
      <c r="CK70" s="430">
        <v>25261.52</v>
      </c>
      <c r="CL70" s="430">
        <v>25421.5</v>
      </c>
      <c r="CM70" s="430">
        <v>25581.55</v>
      </c>
      <c r="CN70" s="430">
        <v>25741.66</v>
      </c>
      <c r="CO70" s="430">
        <v>25904.49</v>
      </c>
      <c r="CP70" s="430">
        <v>26067.37</v>
      </c>
      <c r="CQ70" s="430">
        <v>6230.32</v>
      </c>
      <c r="CR70" s="430">
        <v>26396.04</v>
      </c>
      <c r="CS70" s="430">
        <v>26561.82</v>
      </c>
      <c r="CT70" s="430">
        <v>26727.66</v>
      </c>
      <c r="CU70" s="430">
        <v>26896.32</v>
      </c>
      <c r="CV70" s="430">
        <v>27065.05</v>
      </c>
      <c r="CW70" s="430">
        <v>27233.83</v>
      </c>
      <c r="CX70" s="430">
        <v>27405.48</v>
      </c>
      <c r="CY70" s="432">
        <v>27577.200000000001</v>
      </c>
      <c r="CZ70" s="432">
        <v>27748.98</v>
      </c>
      <c r="DA70" s="432">
        <v>27923.68</v>
      </c>
      <c r="DB70" s="432">
        <v>28098.45</v>
      </c>
      <c r="DC70" s="432">
        <v>28273.279999999999</v>
      </c>
      <c r="DD70" s="432">
        <v>28451.08</v>
      </c>
      <c r="DE70" s="432">
        <v>28628.95</v>
      </c>
      <c r="DF70" s="432">
        <v>28806.880000000001</v>
      </c>
      <c r="DG70" s="433">
        <v>28987.84</v>
      </c>
      <c r="DH70" s="433">
        <v>29168.86</v>
      </c>
      <c r="DI70" s="433">
        <v>29349.95</v>
      </c>
      <c r="DJ70" s="433">
        <v>29534.13</v>
      </c>
      <c r="DK70" s="431">
        <v>29718.36</v>
      </c>
    </row>
    <row r="71" spans="2:115" hidden="1">
      <c r="M71" s="424">
        <v>1987</v>
      </c>
      <c r="N71" s="429">
        <v>13850.4</v>
      </c>
      <c r="O71" s="429">
        <v>13961.35</v>
      </c>
      <c r="P71" s="429">
        <v>14072.36</v>
      </c>
      <c r="Q71" s="429">
        <v>14176.52</v>
      </c>
      <c r="R71" s="429">
        <v>14282.74</v>
      </c>
      <c r="S71" s="429">
        <v>14389.02</v>
      </c>
      <c r="T71" s="429">
        <v>14495.38</v>
      </c>
      <c r="U71" s="429">
        <v>14603.75</v>
      </c>
      <c r="V71" s="429">
        <v>14712.19</v>
      </c>
      <c r="W71" s="429">
        <v>14820.7</v>
      </c>
      <c r="X71" s="429">
        <v>14931.26</v>
      </c>
      <c r="Y71" s="429">
        <v>15041.9</v>
      </c>
      <c r="Z71" s="429">
        <v>15151.37</v>
      </c>
      <c r="AA71" s="429">
        <v>15262.9</v>
      </c>
      <c r="AB71" s="429">
        <v>15374.5</v>
      </c>
      <c r="AC71" s="429">
        <v>15484.91</v>
      </c>
      <c r="AD71" s="429">
        <v>15597.38</v>
      </c>
      <c r="AE71" s="429">
        <v>15709.91</v>
      </c>
      <c r="AF71" s="429">
        <v>15821.22</v>
      </c>
      <c r="AG71" s="429">
        <v>15934.59</v>
      </c>
      <c r="AH71" s="429">
        <v>16048.02</v>
      </c>
      <c r="AI71" s="429">
        <v>16161.51</v>
      </c>
      <c r="AJ71" s="429">
        <v>16277.09</v>
      </c>
      <c r="AK71" s="429">
        <v>16392.73</v>
      </c>
      <c r="AL71" s="429">
        <v>16505.7</v>
      </c>
      <c r="AM71" s="429">
        <v>16620.8</v>
      </c>
      <c r="AN71" s="429">
        <v>16735.925999999999</v>
      </c>
      <c r="AO71" s="429">
        <v>16851.12</v>
      </c>
      <c r="AP71" s="429">
        <v>16968.36</v>
      </c>
      <c r="AQ71" s="429">
        <v>17085.68</v>
      </c>
      <c r="AR71" s="429">
        <v>17203.060000000001</v>
      </c>
      <c r="AS71" s="429">
        <v>17322.53</v>
      </c>
      <c r="AT71" s="429">
        <v>17442.080000000002</v>
      </c>
      <c r="AU71" s="429">
        <v>17567.43</v>
      </c>
      <c r="AV71" s="429">
        <v>17695.07</v>
      </c>
      <c r="AW71" s="429">
        <v>17822.78</v>
      </c>
      <c r="AX71" s="429">
        <v>17950.560000000001</v>
      </c>
      <c r="AY71" s="429">
        <v>18080.75</v>
      </c>
      <c r="AZ71" s="429">
        <v>18211.02</v>
      </c>
      <c r="BA71" s="429">
        <v>18341.349999999999</v>
      </c>
      <c r="BB71" s="429">
        <v>18474.150000000001</v>
      </c>
      <c r="BC71" s="429">
        <v>18607.02</v>
      </c>
      <c r="BD71" s="429">
        <v>18738.43</v>
      </c>
      <c r="BE71" s="429">
        <v>18872.32</v>
      </c>
      <c r="BF71" s="429">
        <v>19006.27</v>
      </c>
      <c r="BG71" s="429">
        <v>19140.29</v>
      </c>
      <c r="BH71" s="429">
        <v>19276.82</v>
      </c>
      <c r="BI71" s="429">
        <v>19413.419999999998</v>
      </c>
      <c r="BJ71" s="430">
        <v>19550.09</v>
      </c>
      <c r="BK71" s="430">
        <v>19689.32</v>
      </c>
      <c r="BL71" s="430">
        <v>19828.62</v>
      </c>
      <c r="BM71" s="430">
        <v>19954.939999999999</v>
      </c>
      <c r="BN71" s="431">
        <v>20083.52</v>
      </c>
      <c r="BO71" s="431">
        <v>20212.18</v>
      </c>
      <c r="BP71" s="431">
        <v>20340.89</v>
      </c>
      <c r="BQ71" s="431">
        <v>20471.759999999998</v>
      </c>
      <c r="BR71" s="431">
        <v>20602.689999999999</v>
      </c>
      <c r="BS71" s="431">
        <v>20733.689999999999</v>
      </c>
      <c r="BT71" s="431">
        <v>20866.88</v>
      </c>
      <c r="BU71" s="431">
        <v>21000.14</v>
      </c>
      <c r="BV71" s="431">
        <v>21133.46</v>
      </c>
      <c r="BW71" s="431">
        <v>21269.02</v>
      </c>
      <c r="BX71" s="431">
        <v>21404.65</v>
      </c>
      <c r="BY71" s="431">
        <v>21540.33</v>
      </c>
      <c r="BZ71" s="431">
        <v>24678.3</v>
      </c>
      <c r="CA71" s="431">
        <v>21816.33</v>
      </c>
      <c r="CB71" s="431">
        <v>21954.42</v>
      </c>
      <c r="CC71" s="431">
        <v>22094.84</v>
      </c>
      <c r="CD71" s="431">
        <v>22235.32</v>
      </c>
      <c r="CE71" s="431">
        <v>22375.87</v>
      </c>
      <c r="CF71" s="431">
        <v>22518.78</v>
      </c>
      <c r="CG71" s="431">
        <v>22661.75</v>
      </c>
      <c r="CH71" s="424">
        <v>22804.79</v>
      </c>
      <c r="CI71" s="424">
        <v>22950.240000000002</v>
      </c>
      <c r="CJ71" s="424">
        <v>23095.75</v>
      </c>
      <c r="CK71" s="430">
        <v>23241.32</v>
      </c>
      <c r="CL71" s="430">
        <v>23389.360000000001</v>
      </c>
      <c r="CM71" s="430">
        <v>23537.45</v>
      </c>
      <c r="CN71" s="430">
        <v>23685.61</v>
      </c>
      <c r="CO71" s="430">
        <v>23836.27</v>
      </c>
      <c r="CP71" s="430">
        <v>23986.99</v>
      </c>
      <c r="CQ71" s="430">
        <v>4137.78</v>
      </c>
      <c r="CR71" s="430">
        <v>24291.11</v>
      </c>
      <c r="CS71" s="430">
        <v>24444.51</v>
      </c>
      <c r="CT71" s="430">
        <v>24597.97</v>
      </c>
      <c r="CU71" s="430">
        <v>24754.03</v>
      </c>
      <c r="CV71" s="430">
        <v>24910.16</v>
      </c>
      <c r="CW71" s="430">
        <v>25066.34</v>
      </c>
      <c r="CX71" s="430">
        <v>25225.17</v>
      </c>
      <c r="CY71" s="432">
        <v>25384.06</v>
      </c>
      <c r="CZ71" s="432">
        <v>25543.02</v>
      </c>
      <c r="DA71" s="432">
        <v>25704.67</v>
      </c>
      <c r="DB71" s="432">
        <v>25866.38</v>
      </c>
      <c r="DC71" s="432">
        <v>26028.16</v>
      </c>
      <c r="DD71" s="432">
        <v>26192.68</v>
      </c>
      <c r="DE71" s="432">
        <v>26357.26</v>
      </c>
      <c r="DF71" s="432">
        <v>26521.91</v>
      </c>
      <c r="DG71" s="433">
        <v>26689.35</v>
      </c>
      <c r="DH71" s="433">
        <v>26856.85</v>
      </c>
      <c r="DI71" s="433">
        <v>27024.42</v>
      </c>
      <c r="DJ71" s="433">
        <v>27194.84</v>
      </c>
      <c r="DK71" s="431">
        <v>27365.32</v>
      </c>
    </row>
    <row r="72" spans="2:115" hidden="1">
      <c r="M72" s="424">
        <v>1988</v>
      </c>
      <c r="N72" s="429">
        <v>12710.68</v>
      </c>
      <c r="O72" s="429">
        <v>12813.36</v>
      </c>
      <c r="P72" s="429">
        <v>12916.11</v>
      </c>
      <c r="Q72" s="429">
        <v>13012.58</v>
      </c>
      <c r="R72" s="429">
        <v>13110.94</v>
      </c>
      <c r="S72" s="429">
        <v>13209.37</v>
      </c>
      <c r="T72" s="429">
        <v>13307.87</v>
      </c>
      <c r="U72" s="429">
        <v>13408.22</v>
      </c>
      <c r="V72" s="429">
        <v>13508.65</v>
      </c>
      <c r="W72" s="429">
        <v>13609.14</v>
      </c>
      <c r="X72" s="429">
        <v>13711.53</v>
      </c>
      <c r="Y72" s="429">
        <v>13813.98</v>
      </c>
      <c r="Z72" s="429">
        <v>13915.37</v>
      </c>
      <c r="AA72" s="429">
        <v>14018.67</v>
      </c>
      <c r="AB72" s="429">
        <v>14122.03</v>
      </c>
      <c r="AC72" s="429">
        <v>14224.3</v>
      </c>
      <c r="AD72" s="429">
        <v>14328.47</v>
      </c>
      <c r="AE72" s="429">
        <v>14432.71</v>
      </c>
      <c r="AF72" s="429">
        <v>14535.82</v>
      </c>
      <c r="AG72" s="429">
        <v>14640.83</v>
      </c>
      <c r="AH72" s="429">
        <v>14745.91</v>
      </c>
      <c r="AI72" s="429">
        <v>14851.05</v>
      </c>
      <c r="AJ72" s="429">
        <v>14958.1</v>
      </c>
      <c r="AK72" s="429">
        <v>15065.23</v>
      </c>
      <c r="AL72" s="429">
        <v>15169.9</v>
      </c>
      <c r="AM72" s="429">
        <v>15276.53</v>
      </c>
      <c r="AN72" s="429">
        <v>15383.205</v>
      </c>
      <c r="AO72" s="429">
        <v>15489.94</v>
      </c>
      <c r="AP72" s="429">
        <v>15598.56</v>
      </c>
      <c r="AQ72" s="429">
        <v>15707.26</v>
      </c>
      <c r="AR72" s="429">
        <v>15816.01</v>
      </c>
      <c r="AS72" s="429">
        <v>15926.71</v>
      </c>
      <c r="AT72" s="429">
        <v>16037.46</v>
      </c>
      <c r="AU72" s="429">
        <v>16153.57</v>
      </c>
      <c r="AV72" s="429">
        <v>16271.78</v>
      </c>
      <c r="AW72" s="429">
        <v>16390.07</v>
      </c>
      <c r="AX72" s="429">
        <v>16508.419999999998</v>
      </c>
      <c r="AY72" s="429">
        <v>16629</v>
      </c>
      <c r="AZ72" s="429">
        <v>16749.650000000001</v>
      </c>
      <c r="BA72" s="429">
        <v>16870.37</v>
      </c>
      <c r="BB72" s="429">
        <v>16993.37</v>
      </c>
      <c r="BC72" s="429">
        <v>17116.43</v>
      </c>
      <c r="BD72" s="429">
        <v>17238.150000000001</v>
      </c>
      <c r="BE72" s="429">
        <v>17362.16</v>
      </c>
      <c r="BF72" s="429">
        <v>17486.240000000002</v>
      </c>
      <c r="BG72" s="429">
        <v>17610.39</v>
      </c>
      <c r="BH72" s="429">
        <v>17736.849999999999</v>
      </c>
      <c r="BI72" s="429">
        <v>17863.37</v>
      </c>
      <c r="BJ72" s="430">
        <v>17989.97</v>
      </c>
      <c r="BK72" s="430">
        <v>18118.93</v>
      </c>
      <c r="BL72" s="430">
        <v>18247.96</v>
      </c>
      <c r="BM72" s="430">
        <v>18365.04</v>
      </c>
      <c r="BN72" s="431">
        <v>18484.22</v>
      </c>
      <c r="BO72" s="431">
        <v>18603.47</v>
      </c>
      <c r="BP72" s="431">
        <v>18722.77</v>
      </c>
      <c r="BQ72" s="431">
        <v>18844.07</v>
      </c>
      <c r="BR72" s="431">
        <v>18965.43</v>
      </c>
      <c r="BS72" s="431">
        <v>19086.849999999999</v>
      </c>
      <c r="BT72" s="431">
        <v>19210.3</v>
      </c>
      <c r="BU72" s="431">
        <v>19333.82</v>
      </c>
      <c r="BV72" s="431">
        <v>19457.39</v>
      </c>
      <c r="BW72" s="431">
        <v>19583.04</v>
      </c>
      <c r="BX72" s="431">
        <v>19708.75</v>
      </c>
      <c r="BY72" s="431">
        <v>19834.509999999998</v>
      </c>
      <c r="BZ72" s="431">
        <v>19962.39</v>
      </c>
      <c r="CA72" s="431">
        <v>20090.330000000002</v>
      </c>
      <c r="CB72" s="431">
        <v>20218.330000000002</v>
      </c>
      <c r="CC72" s="431">
        <v>20348.47</v>
      </c>
      <c r="CD72" s="431">
        <v>20478.68</v>
      </c>
      <c r="CE72" s="431">
        <v>20608.95</v>
      </c>
      <c r="CF72" s="431">
        <v>20741.41</v>
      </c>
      <c r="CG72" s="431">
        <v>20873.93</v>
      </c>
      <c r="CH72" s="424">
        <v>21006.51</v>
      </c>
      <c r="CI72" s="424">
        <v>21141.32</v>
      </c>
      <c r="CJ72" s="424">
        <v>21276.19</v>
      </c>
      <c r="CK72" s="430">
        <v>21411.13</v>
      </c>
      <c r="CL72" s="430">
        <v>21548.33</v>
      </c>
      <c r="CM72" s="430">
        <v>21685.599999999999</v>
      </c>
      <c r="CN72" s="430">
        <v>21822.93</v>
      </c>
      <c r="CO72" s="430">
        <v>21962.57</v>
      </c>
      <c r="CP72" s="430">
        <v>22102.27</v>
      </c>
      <c r="CQ72" s="430">
        <v>22242.03</v>
      </c>
      <c r="CR72" s="430">
        <v>22384.15</v>
      </c>
      <c r="CS72" s="430">
        <v>22526.34</v>
      </c>
      <c r="CT72" s="430">
        <v>22668.58</v>
      </c>
      <c r="CU72" s="430">
        <v>22813.23</v>
      </c>
      <c r="CV72" s="430">
        <v>22957.93</v>
      </c>
      <c r="CW72" s="430">
        <v>23102.7</v>
      </c>
      <c r="CX72" s="430">
        <v>23249.91</v>
      </c>
      <c r="CY72" s="432">
        <v>23397.19</v>
      </c>
      <c r="CZ72" s="432">
        <v>23544.52</v>
      </c>
      <c r="DA72" s="432">
        <v>23694.35</v>
      </c>
      <c r="DB72" s="432">
        <v>23844.240000000002</v>
      </c>
      <c r="DC72" s="432">
        <v>23994.19</v>
      </c>
      <c r="DD72" s="432">
        <v>24146.68</v>
      </c>
      <c r="DE72" s="432">
        <v>24299.23</v>
      </c>
      <c r="DF72" s="432">
        <v>24451.84</v>
      </c>
      <c r="DG72" s="433">
        <v>24607.03</v>
      </c>
      <c r="DH72" s="433">
        <v>24762.29</v>
      </c>
      <c r="DI72" s="433">
        <v>24917.61</v>
      </c>
      <c r="DJ72" s="433">
        <v>25075.56</v>
      </c>
      <c r="DK72" s="431">
        <v>25233.57</v>
      </c>
    </row>
    <row r="73" spans="2:115" hidden="1">
      <c r="M73" s="424">
        <v>1989</v>
      </c>
      <c r="N73" s="429">
        <v>11678.15</v>
      </c>
      <c r="O73" s="429">
        <v>11773.34</v>
      </c>
      <c r="P73" s="429">
        <v>11868.61</v>
      </c>
      <c r="Q73" s="429">
        <v>11958.11</v>
      </c>
      <c r="R73" s="429">
        <v>12049.35</v>
      </c>
      <c r="S73" s="429">
        <v>12140.66</v>
      </c>
      <c r="T73" s="429">
        <v>12232.04</v>
      </c>
      <c r="U73" s="429">
        <v>12325.13</v>
      </c>
      <c r="V73" s="429">
        <v>12418.3</v>
      </c>
      <c r="W73" s="429">
        <v>12511.53</v>
      </c>
      <c r="X73" s="429">
        <v>12606.5</v>
      </c>
      <c r="Y73" s="429">
        <v>12701.55</v>
      </c>
      <c r="Z73" s="429">
        <v>12795.63</v>
      </c>
      <c r="AA73" s="429">
        <v>12891.46</v>
      </c>
      <c r="AB73" s="429">
        <v>12987.35</v>
      </c>
      <c r="AC73" s="429">
        <v>13082.25</v>
      </c>
      <c r="AD73" s="429">
        <v>13178.9</v>
      </c>
      <c r="AE73" s="429">
        <v>13275.62</v>
      </c>
      <c r="AF73" s="429">
        <v>13371.32</v>
      </c>
      <c r="AG73" s="429">
        <v>13468.75</v>
      </c>
      <c r="AH73" s="429">
        <v>13566.26</v>
      </c>
      <c r="AI73" s="429">
        <v>13663.83</v>
      </c>
      <c r="AJ73" s="429">
        <v>13763.17</v>
      </c>
      <c r="AK73" s="429">
        <v>13862.58</v>
      </c>
      <c r="AL73" s="429">
        <v>13959.7</v>
      </c>
      <c r="AM73" s="429">
        <v>14058.7</v>
      </c>
      <c r="AN73" s="429">
        <v>14157.706</v>
      </c>
      <c r="AO73" s="429">
        <v>14256.77</v>
      </c>
      <c r="AP73" s="429">
        <v>14357.59</v>
      </c>
      <c r="AQ73" s="429">
        <v>14458.47</v>
      </c>
      <c r="AR73" s="429">
        <v>14559.42</v>
      </c>
      <c r="AS73" s="429">
        <v>14662.15</v>
      </c>
      <c r="AT73" s="429">
        <v>14764.95</v>
      </c>
      <c r="AU73" s="429">
        <v>14872.68</v>
      </c>
      <c r="AV73" s="429">
        <v>14982.36</v>
      </c>
      <c r="AW73" s="429">
        <v>15092.1</v>
      </c>
      <c r="AX73" s="429">
        <v>15201.92</v>
      </c>
      <c r="AY73" s="429">
        <v>15313.79</v>
      </c>
      <c r="AZ73" s="429">
        <v>15425.73</v>
      </c>
      <c r="BA73" s="429">
        <v>15537.74</v>
      </c>
      <c r="BB73" s="429">
        <v>15651.85</v>
      </c>
      <c r="BC73" s="429">
        <v>15766.03</v>
      </c>
      <c r="BD73" s="429">
        <v>15878.98</v>
      </c>
      <c r="BE73" s="429">
        <v>15994.04</v>
      </c>
      <c r="BF73" s="429">
        <v>16109.17</v>
      </c>
      <c r="BG73" s="429">
        <v>16224.37</v>
      </c>
      <c r="BH73" s="429">
        <v>16341.7</v>
      </c>
      <c r="BI73" s="429">
        <v>16459.099999999999</v>
      </c>
      <c r="BJ73" s="430">
        <v>16576.580000000002</v>
      </c>
      <c r="BK73" s="430">
        <v>16696.23</v>
      </c>
      <c r="BL73" s="430">
        <v>16815.95</v>
      </c>
      <c r="BM73" s="430">
        <v>16924.68</v>
      </c>
      <c r="BN73" s="431">
        <v>17035.330000000002</v>
      </c>
      <c r="BO73" s="431">
        <v>17146.060000000001</v>
      </c>
      <c r="BP73" s="431">
        <v>17256.84</v>
      </c>
      <c r="BQ73" s="431">
        <v>17369.46</v>
      </c>
      <c r="BR73" s="431">
        <v>17482.150000000001</v>
      </c>
      <c r="BS73" s="431">
        <v>17594.900000000001</v>
      </c>
      <c r="BT73" s="431">
        <v>17709.52</v>
      </c>
      <c r="BU73" s="431">
        <v>17824.21</v>
      </c>
      <c r="BV73" s="431">
        <v>17938.96</v>
      </c>
      <c r="BW73" s="431">
        <v>18055.62</v>
      </c>
      <c r="BX73" s="431">
        <v>18172.34</v>
      </c>
      <c r="BY73" s="431">
        <v>18289.13</v>
      </c>
      <c r="BZ73" s="431">
        <v>18407.86</v>
      </c>
      <c r="CA73" s="431">
        <v>18526.650000000001</v>
      </c>
      <c r="CB73" s="431">
        <v>18645.509999999998</v>
      </c>
      <c r="CC73" s="431">
        <v>18766.349999999999</v>
      </c>
      <c r="CD73" s="431">
        <v>18887.25</v>
      </c>
      <c r="CE73" s="431">
        <v>19008.22</v>
      </c>
      <c r="CF73" s="431">
        <v>19131.2</v>
      </c>
      <c r="CG73" s="431">
        <v>19254.25</v>
      </c>
      <c r="CH73" s="424">
        <v>19377.36</v>
      </c>
      <c r="CI73" s="424">
        <v>19502.53</v>
      </c>
      <c r="CJ73" s="424">
        <v>19627.77</v>
      </c>
      <c r="CK73" s="430">
        <v>19753.060000000001</v>
      </c>
      <c r="CL73" s="430">
        <v>19880.46</v>
      </c>
      <c r="CM73" s="430">
        <v>20007.91</v>
      </c>
      <c r="CN73" s="430">
        <v>20135.43</v>
      </c>
      <c r="CO73" s="430">
        <v>20265.09</v>
      </c>
      <c r="CP73" s="430">
        <v>20394.8</v>
      </c>
      <c r="CQ73" s="430">
        <v>20524.580000000002</v>
      </c>
      <c r="CR73" s="430">
        <v>20656.54</v>
      </c>
      <c r="CS73" s="430">
        <v>20788.560000000001</v>
      </c>
      <c r="CT73" s="430">
        <v>20920.650000000001</v>
      </c>
      <c r="CU73" s="430">
        <v>21054.95</v>
      </c>
      <c r="CV73" s="430">
        <v>21189.31</v>
      </c>
      <c r="CW73" s="430">
        <v>21323.74</v>
      </c>
      <c r="CX73" s="430">
        <v>21460.43</v>
      </c>
      <c r="CY73" s="432">
        <v>21597.17</v>
      </c>
      <c r="CZ73" s="432">
        <v>21733.99</v>
      </c>
      <c r="DA73" s="432">
        <v>21873.1</v>
      </c>
      <c r="DB73" s="432">
        <v>22012.28</v>
      </c>
      <c r="DC73" s="432">
        <v>22151.52</v>
      </c>
      <c r="DD73" s="432">
        <v>22293.1</v>
      </c>
      <c r="DE73" s="432">
        <v>22434.75</v>
      </c>
      <c r="DF73" s="432">
        <v>22576.46</v>
      </c>
      <c r="DG73" s="433">
        <v>22720.55</v>
      </c>
      <c r="DH73" s="433">
        <v>22864.71</v>
      </c>
      <c r="DI73" s="433">
        <v>23008.94</v>
      </c>
      <c r="DJ73" s="433">
        <v>23155.599999999999</v>
      </c>
      <c r="DK73" s="431">
        <v>23302.32</v>
      </c>
    </row>
    <row r="74" spans="2:115" hidden="1">
      <c r="M74" s="424">
        <v>1990</v>
      </c>
      <c r="N74" s="429">
        <v>10742.73</v>
      </c>
      <c r="O74" s="429">
        <v>10831.14</v>
      </c>
      <c r="P74" s="429">
        <v>10919.62</v>
      </c>
      <c r="Q74" s="429">
        <v>11002.8</v>
      </c>
      <c r="R74" s="429">
        <v>11087.6</v>
      </c>
      <c r="S74" s="429">
        <v>11172.46</v>
      </c>
      <c r="T74" s="429">
        <v>11257.4</v>
      </c>
      <c r="U74" s="429">
        <v>11343.91</v>
      </c>
      <c r="V74" s="429">
        <v>11430.49</v>
      </c>
      <c r="W74" s="429">
        <v>11517.15</v>
      </c>
      <c r="X74" s="429">
        <v>11605.41</v>
      </c>
      <c r="Y74" s="429">
        <v>11693.75</v>
      </c>
      <c r="Z74" s="429">
        <v>11781.19</v>
      </c>
      <c r="AA74" s="429">
        <v>11870.26</v>
      </c>
      <c r="AB74" s="429">
        <v>11959.39</v>
      </c>
      <c r="AC74" s="429">
        <v>12047.61</v>
      </c>
      <c r="AD74" s="429">
        <v>12137.45</v>
      </c>
      <c r="AE74" s="429">
        <v>12227.36</v>
      </c>
      <c r="AF74" s="429">
        <v>12316.33</v>
      </c>
      <c r="AG74" s="429">
        <v>12406.91</v>
      </c>
      <c r="AH74" s="429">
        <v>12497.56</v>
      </c>
      <c r="AI74" s="429">
        <v>12588.27</v>
      </c>
      <c r="AJ74" s="429">
        <v>12680.62</v>
      </c>
      <c r="AK74" s="429">
        <v>12773.03</v>
      </c>
      <c r="AL74" s="429">
        <v>12863.4</v>
      </c>
      <c r="AM74" s="429">
        <v>12955.4</v>
      </c>
      <c r="AN74" s="429">
        <v>13047.465</v>
      </c>
      <c r="AO74" s="429">
        <v>13139.59</v>
      </c>
      <c r="AP74" s="429">
        <v>13233.33</v>
      </c>
      <c r="AQ74" s="429">
        <v>13327.14</v>
      </c>
      <c r="AR74" s="429">
        <v>13421.01</v>
      </c>
      <c r="AS74" s="429">
        <v>13516.53</v>
      </c>
      <c r="AT74" s="429">
        <v>13612.12</v>
      </c>
      <c r="AU74" s="429">
        <v>13712.26</v>
      </c>
      <c r="AV74" s="429">
        <v>13814.2</v>
      </c>
      <c r="AW74" s="429">
        <v>13916.21</v>
      </c>
      <c r="AX74" s="429">
        <v>14018.29</v>
      </c>
      <c r="AY74" s="429">
        <v>14122.27</v>
      </c>
      <c r="AZ74" s="429">
        <v>14226.32</v>
      </c>
      <c r="BA74" s="429">
        <v>14330.44</v>
      </c>
      <c r="BB74" s="429">
        <v>14436.5</v>
      </c>
      <c r="BC74" s="429">
        <v>14542.63</v>
      </c>
      <c r="BD74" s="429">
        <v>14647.63</v>
      </c>
      <c r="BE74" s="429">
        <v>14754.58</v>
      </c>
      <c r="BF74" s="429">
        <v>14861.61</v>
      </c>
      <c r="BG74" s="429">
        <v>14968.7</v>
      </c>
      <c r="BH74" s="429">
        <v>15077.77</v>
      </c>
      <c r="BI74" s="429">
        <v>15186.9</v>
      </c>
      <c r="BJ74" s="430">
        <v>15296.11</v>
      </c>
      <c r="BK74" s="430">
        <v>15407.33</v>
      </c>
      <c r="BL74" s="430">
        <v>15518.63</v>
      </c>
      <c r="BM74" s="430">
        <v>15619.77</v>
      </c>
      <c r="BN74" s="431">
        <v>15722.71</v>
      </c>
      <c r="BO74" s="431">
        <v>15825.71</v>
      </c>
      <c r="BP74" s="431">
        <v>15928.78</v>
      </c>
      <c r="BQ74" s="431">
        <v>16033.54</v>
      </c>
      <c r="BR74" s="431">
        <v>16138.37</v>
      </c>
      <c r="BS74" s="431">
        <v>16243.26</v>
      </c>
      <c r="BT74" s="431">
        <v>16349.89</v>
      </c>
      <c r="BU74" s="431">
        <v>16456.580000000002</v>
      </c>
      <c r="BV74" s="431">
        <v>16563.330000000002</v>
      </c>
      <c r="BW74" s="431">
        <v>16671.849999999999</v>
      </c>
      <c r="BX74" s="431">
        <v>16780.439999999999</v>
      </c>
      <c r="BY74" s="431">
        <v>16889.080000000002</v>
      </c>
      <c r="BZ74" s="431">
        <v>16999.53</v>
      </c>
      <c r="CA74" s="431">
        <v>17110.04</v>
      </c>
      <c r="CB74" s="431">
        <v>17220.61</v>
      </c>
      <c r="CC74" s="431">
        <v>17333.02</v>
      </c>
      <c r="CD74" s="431">
        <v>17445.5</v>
      </c>
      <c r="CE74" s="431">
        <v>17558.03</v>
      </c>
      <c r="CF74" s="431">
        <v>17672.439999999999</v>
      </c>
      <c r="CG74" s="431">
        <v>17786.900000000001</v>
      </c>
      <c r="CH74" s="424">
        <v>17901.439999999999</v>
      </c>
      <c r="CI74" s="424">
        <v>18017.87</v>
      </c>
      <c r="CJ74" s="424">
        <v>18134.37</v>
      </c>
      <c r="CK74" s="430">
        <v>18250.939999999999</v>
      </c>
      <c r="CL74" s="430">
        <v>18369.439999999999</v>
      </c>
      <c r="CM74" s="430">
        <v>18488.009999999998</v>
      </c>
      <c r="CN74" s="430">
        <v>18606.64</v>
      </c>
      <c r="CO74" s="430">
        <v>18727.25</v>
      </c>
      <c r="CP74" s="430">
        <v>18847.919999999998</v>
      </c>
      <c r="CQ74" s="430">
        <v>18968.66</v>
      </c>
      <c r="CR74" s="430">
        <v>19091.41</v>
      </c>
      <c r="CS74" s="430">
        <v>19214.23</v>
      </c>
      <c r="CT74" s="430">
        <v>19337.099999999999</v>
      </c>
      <c r="CU74" s="430">
        <v>19462.04</v>
      </c>
      <c r="CV74" s="430">
        <v>19587.03</v>
      </c>
      <c r="CW74" s="430">
        <v>19712.09</v>
      </c>
      <c r="CX74" s="430">
        <v>19839.240000000002</v>
      </c>
      <c r="CY74" s="432">
        <v>19966.45</v>
      </c>
      <c r="CZ74" s="432">
        <v>20093.73</v>
      </c>
      <c r="DA74" s="432">
        <v>20223.14</v>
      </c>
      <c r="DB74" s="432">
        <v>20352.61</v>
      </c>
      <c r="DC74" s="432">
        <v>20482.14</v>
      </c>
      <c r="DD74" s="432">
        <v>20613.849999999999</v>
      </c>
      <c r="DE74" s="432">
        <v>20745.62</v>
      </c>
      <c r="DF74" s="432">
        <v>20877.45</v>
      </c>
      <c r="DG74" s="433">
        <v>21011.5</v>
      </c>
      <c r="DH74" s="433">
        <v>21145.61</v>
      </c>
      <c r="DI74" s="433">
        <v>21279.78</v>
      </c>
      <c r="DJ74" s="433">
        <v>21416.2</v>
      </c>
      <c r="DK74" s="431">
        <v>21552.69</v>
      </c>
    </row>
    <row r="75" spans="2:115" hidden="1">
      <c r="M75" s="424">
        <v>1991</v>
      </c>
      <c r="N75" s="429">
        <v>9895.2800000000007</v>
      </c>
      <c r="O75" s="429">
        <v>9977.5499999999993</v>
      </c>
      <c r="P75" s="429">
        <v>10059.89</v>
      </c>
      <c r="Q75" s="429">
        <v>10137.35</v>
      </c>
      <c r="R75" s="429">
        <v>10216.299999999999</v>
      </c>
      <c r="S75" s="429">
        <v>10295.32</v>
      </c>
      <c r="T75" s="429">
        <v>10374.42</v>
      </c>
      <c r="U75" s="429">
        <v>10454.969999999999</v>
      </c>
      <c r="V75" s="429">
        <v>10535.59</v>
      </c>
      <c r="W75" s="429">
        <v>10616.28</v>
      </c>
      <c r="X75" s="429">
        <v>10698.47</v>
      </c>
      <c r="Y75" s="429">
        <v>10780.72</v>
      </c>
      <c r="Z75" s="429">
        <v>10862.16</v>
      </c>
      <c r="AA75" s="429">
        <v>10945.1</v>
      </c>
      <c r="AB75" s="429">
        <v>11028.11</v>
      </c>
      <c r="AC75" s="429">
        <v>11110.28</v>
      </c>
      <c r="AD75" s="429">
        <v>11193.95</v>
      </c>
      <c r="AE75" s="429">
        <v>11277.68</v>
      </c>
      <c r="AF75" s="429">
        <v>11360.56</v>
      </c>
      <c r="AG75" s="429">
        <v>11444.93</v>
      </c>
      <c r="AH75" s="429">
        <v>11529.36</v>
      </c>
      <c r="AI75" s="429">
        <v>11613.87</v>
      </c>
      <c r="AJ75" s="429">
        <v>11699.88</v>
      </c>
      <c r="AK75" s="429">
        <v>11785.96</v>
      </c>
      <c r="AL75" s="429">
        <v>11870.1</v>
      </c>
      <c r="AM75" s="429">
        <v>11955.87</v>
      </c>
      <c r="AN75" s="429">
        <v>12041.642</v>
      </c>
      <c r="AO75" s="429">
        <v>12127.48</v>
      </c>
      <c r="AP75" s="429">
        <v>12214.81</v>
      </c>
      <c r="AQ75" s="429">
        <v>12302.2</v>
      </c>
      <c r="AR75" s="429">
        <v>12389.67</v>
      </c>
      <c r="AS75" s="429">
        <v>12478.66</v>
      </c>
      <c r="AT75" s="429">
        <v>12567.71</v>
      </c>
      <c r="AU75" s="429">
        <v>12660.98</v>
      </c>
      <c r="AV75" s="429">
        <v>12755.91</v>
      </c>
      <c r="AW75" s="429">
        <v>12850.91</v>
      </c>
      <c r="AX75" s="429">
        <v>12945.98</v>
      </c>
      <c r="AY75" s="429">
        <v>13042.81</v>
      </c>
      <c r="AZ75" s="429">
        <v>13139.71</v>
      </c>
      <c r="BA75" s="429">
        <v>13236.68</v>
      </c>
      <c r="BB75" s="429">
        <v>13335.45</v>
      </c>
      <c r="BC75" s="429">
        <v>13434.29</v>
      </c>
      <c r="BD75" s="429">
        <v>13532.09</v>
      </c>
      <c r="BE75" s="429">
        <v>13631.7</v>
      </c>
      <c r="BF75" s="429">
        <v>13731.38</v>
      </c>
      <c r="BG75" s="429">
        <v>13831.13</v>
      </c>
      <c r="BH75" s="429">
        <v>13932.71</v>
      </c>
      <c r="BI75" s="429">
        <v>14034.36</v>
      </c>
      <c r="BJ75" s="430">
        <v>14136.07</v>
      </c>
      <c r="BK75" s="430">
        <v>14239.66</v>
      </c>
      <c r="BL75" s="430">
        <v>14343.31</v>
      </c>
      <c r="BM75" s="430">
        <v>14437.6</v>
      </c>
      <c r="BN75" s="431">
        <v>14533.54</v>
      </c>
      <c r="BO75" s="431">
        <v>14629.55</v>
      </c>
      <c r="BP75" s="431">
        <v>14725.62</v>
      </c>
      <c r="BQ75" s="431">
        <v>14823.26</v>
      </c>
      <c r="BR75" s="431">
        <v>14920.97</v>
      </c>
      <c r="BS75" s="431">
        <v>15018.75</v>
      </c>
      <c r="BT75" s="431">
        <v>15118.13</v>
      </c>
      <c r="BU75" s="431">
        <v>15217.57</v>
      </c>
      <c r="BV75" s="431">
        <v>15317.08</v>
      </c>
      <c r="BW75" s="431">
        <v>15418.23</v>
      </c>
      <c r="BX75" s="431">
        <v>15519.44</v>
      </c>
      <c r="BY75" s="431">
        <v>15620.71</v>
      </c>
      <c r="BZ75" s="431">
        <v>15723.65</v>
      </c>
      <c r="CA75" s="431">
        <v>15826.66</v>
      </c>
      <c r="CB75" s="431">
        <v>15929.73</v>
      </c>
      <c r="CC75" s="431">
        <v>16034.5</v>
      </c>
      <c r="CD75" s="431">
        <v>16139.33</v>
      </c>
      <c r="CE75" s="431">
        <v>16244.23</v>
      </c>
      <c r="CF75" s="431">
        <v>16350.86</v>
      </c>
      <c r="CG75" s="431">
        <v>16457.560000000001</v>
      </c>
      <c r="CH75" s="424">
        <v>16564.32</v>
      </c>
      <c r="CI75" s="424">
        <v>16672.84</v>
      </c>
      <c r="CJ75" s="424">
        <v>16781.43</v>
      </c>
      <c r="CK75" s="430">
        <v>16890.080000000002</v>
      </c>
      <c r="CL75" s="430">
        <v>17000.54</v>
      </c>
      <c r="CM75" s="430">
        <v>17111.060000000001</v>
      </c>
      <c r="CN75" s="430">
        <v>17221.63</v>
      </c>
      <c r="CO75" s="430">
        <v>17334.05</v>
      </c>
      <c r="CP75" s="430">
        <v>17446.53</v>
      </c>
      <c r="CQ75" s="430">
        <v>17559.07</v>
      </c>
      <c r="CR75" s="430">
        <v>17673.48</v>
      </c>
      <c r="CS75" s="430">
        <v>17787.96</v>
      </c>
      <c r="CT75" s="430">
        <v>17902.490000000002</v>
      </c>
      <c r="CU75" s="430">
        <v>18018.939999999999</v>
      </c>
      <c r="CV75" s="430">
        <v>18135.439999999999</v>
      </c>
      <c r="CW75" s="430">
        <v>18252.009999999998</v>
      </c>
      <c r="CX75" s="430">
        <v>18370.53</v>
      </c>
      <c r="CY75" s="432">
        <v>18489.099999999999</v>
      </c>
      <c r="CZ75" s="432">
        <v>18607.740000000002</v>
      </c>
      <c r="DA75" s="432">
        <v>18728.349999999999</v>
      </c>
      <c r="DB75" s="432">
        <v>18849.03</v>
      </c>
      <c r="DC75" s="432">
        <v>18969.77</v>
      </c>
      <c r="DD75" s="432">
        <v>19092.53</v>
      </c>
      <c r="DE75" s="432">
        <v>19215.36</v>
      </c>
      <c r="DF75" s="432">
        <v>19338.240000000002</v>
      </c>
      <c r="DG75" s="433">
        <v>19463.18</v>
      </c>
      <c r="DH75" s="433">
        <v>19588.18</v>
      </c>
      <c r="DI75" s="433">
        <v>19713.240000000002</v>
      </c>
      <c r="DJ75" s="433">
        <v>19840.400000000001</v>
      </c>
      <c r="DK75" s="431">
        <v>19967.62</v>
      </c>
    </row>
    <row r="76" spans="2:115" hidden="1">
      <c r="M76" s="424">
        <v>1992</v>
      </c>
      <c r="N76" s="429">
        <v>9127.5300000000007</v>
      </c>
      <c r="O76" s="429">
        <v>9204.24</v>
      </c>
      <c r="P76" s="429">
        <v>9281.01</v>
      </c>
      <c r="Q76" s="429">
        <v>9353.2900000000009</v>
      </c>
      <c r="R76" s="429">
        <v>9426.9500000000007</v>
      </c>
      <c r="S76" s="429">
        <v>9500.68</v>
      </c>
      <c r="T76" s="429">
        <v>9574.48</v>
      </c>
      <c r="U76" s="429">
        <v>9649.6299999999992</v>
      </c>
      <c r="V76" s="429">
        <v>9724.85</v>
      </c>
      <c r="W76" s="429">
        <v>9800.15</v>
      </c>
      <c r="X76" s="429">
        <v>9876.82</v>
      </c>
      <c r="Y76" s="429">
        <v>9953.57</v>
      </c>
      <c r="Z76" s="429">
        <v>10029.57</v>
      </c>
      <c r="AA76" s="429">
        <v>10106.959999999999</v>
      </c>
      <c r="AB76" s="429">
        <v>10184.42</v>
      </c>
      <c r="AC76" s="429">
        <v>10261.11</v>
      </c>
      <c r="AD76" s="429">
        <v>10339.18</v>
      </c>
      <c r="AE76" s="429">
        <v>10417.33</v>
      </c>
      <c r="AF76" s="429">
        <v>10494.68</v>
      </c>
      <c r="AG76" s="429">
        <v>10573.42</v>
      </c>
      <c r="AH76" s="429">
        <v>10652.23</v>
      </c>
      <c r="AI76" s="429">
        <v>10731.11</v>
      </c>
      <c r="AJ76" s="429">
        <v>10811.38</v>
      </c>
      <c r="AK76" s="429">
        <v>10891.73</v>
      </c>
      <c r="AL76" s="429">
        <v>10970.3</v>
      </c>
      <c r="AM76" s="429">
        <v>11050.34</v>
      </c>
      <c r="AN76" s="429">
        <v>11130.415000000001</v>
      </c>
      <c r="AO76" s="429">
        <v>11210.55</v>
      </c>
      <c r="AP76" s="429">
        <v>11292.07</v>
      </c>
      <c r="AQ76" s="429">
        <v>11373.66</v>
      </c>
      <c r="AR76" s="429">
        <v>11455.32</v>
      </c>
      <c r="AS76" s="429">
        <v>11538.39</v>
      </c>
      <c r="AT76" s="429">
        <v>11621.53</v>
      </c>
      <c r="AU76" s="429">
        <v>11708.56</v>
      </c>
      <c r="AV76" s="429">
        <v>11797.15</v>
      </c>
      <c r="AW76" s="429">
        <v>11885.8</v>
      </c>
      <c r="AX76" s="429">
        <v>11974.52</v>
      </c>
      <c r="AY76" s="429">
        <v>12064.87</v>
      </c>
      <c r="AZ76" s="429">
        <v>12155.3</v>
      </c>
      <c r="BA76" s="429">
        <v>12245.79</v>
      </c>
      <c r="BB76" s="429">
        <v>12337.95</v>
      </c>
      <c r="BC76" s="429">
        <v>12430.19</v>
      </c>
      <c r="BD76" s="429">
        <v>12521.47</v>
      </c>
      <c r="BE76" s="429">
        <v>12614.42</v>
      </c>
      <c r="BF76" s="429">
        <v>12707.45</v>
      </c>
      <c r="BG76" s="429">
        <v>12800.55</v>
      </c>
      <c r="BH76" s="429">
        <v>12895.34</v>
      </c>
      <c r="BI76" s="429">
        <v>12990.2</v>
      </c>
      <c r="BJ76" s="430">
        <v>13085.14</v>
      </c>
      <c r="BK76" s="430">
        <v>13181.8</v>
      </c>
      <c r="BL76" s="430">
        <v>13278.54</v>
      </c>
      <c r="BM76" s="430">
        <v>13366.61</v>
      </c>
      <c r="BN76" s="431">
        <v>13456.21</v>
      </c>
      <c r="BO76" s="431">
        <v>13545.88</v>
      </c>
      <c r="BP76" s="431">
        <v>13635.61</v>
      </c>
      <c r="BQ76" s="431">
        <v>13726.81</v>
      </c>
      <c r="BR76" s="431">
        <v>13818.07</v>
      </c>
      <c r="BS76" s="431">
        <v>13909.4</v>
      </c>
      <c r="BT76" s="431">
        <v>14002.22</v>
      </c>
      <c r="BU76" s="431">
        <v>14095.1</v>
      </c>
      <c r="BV76" s="431">
        <v>14188.04</v>
      </c>
      <c r="BW76" s="431">
        <v>14282.51</v>
      </c>
      <c r="BX76" s="431">
        <v>14377.04</v>
      </c>
      <c r="BY76" s="431">
        <v>14471.63</v>
      </c>
      <c r="BZ76" s="431">
        <v>14567.77</v>
      </c>
      <c r="CA76" s="431">
        <v>14663.98</v>
      </c>
      <c r="CB76" s="431">
        <v>14760.25</v>
      </c>
      <c r="CC76" s="431">
        <v>14858.1</v>
      </c>
      <c r="CD76" s="431">
        <v>14956.02</v>
      </c>
      <c r="CE76" s="431">
        <v>15053.99</v>
      </c>
      <c r="CF76" s="431">
        <v>15153.59</v>
      </c>
      <c r="CG76" s="431">
        <v>15253.24</v>
      </c>
      <c r="CH76" s="424">
        <v>15352.95</v>
      </c>
      <c r="CI76" s="424">
        <v>15454.31</v>
      </c>
      <c r="CJ76" s="424">
        <v>15555.74</v>
      </c>
      <c r="CK76" s="430">
        <v>15657.22</v>
      </c>
      <c r="CL76" s="430">
        <v>15760.38</v>
      </c>
      <c r="CM76" s="430">
        <v>15863.6</v>
      </c>
      <c r="CN76" s="430">
        <v>15966.89</v>
      </c>
      <c r="CO76" s="430">
        <v>16071.88</v>
      </c>
      <c r="CP76" s="430">
        <v>16176.93</v>
      </c>
      <c r="CQ76" s="430">
        <v>16282.05</v>
      </c>
      <c r="CR76" s="430">
        <v>16388.91</v>
      </c>
      <c r="CS76" s="430">
        <v>16495.82</v>
      </c>
      <c r="CT76" s="430">
        <v>16602.810000000001</v>
      </c>
      <c r="CU76" s="430">
        <v>16711.560000000001</v>
      </c>
      <c r="CV76" s="430">
        <v>16820.38</v>
      </c>
      <c r="CW76" s="430">
        <v>16929.259999999998</v>
      </c>
      <c r="CX76" s="430">
        <v>17039.939999999999</v>
      </c>
      <c r="CY76" s="432">
        <v>17150.689999999999</v>
      </c>
      <c r="CZ76" s="432">
        <v>17261.5</v>
      </c>
      <c r="DA76" s="432">
        <v>17374.150000000001</v>
      </c>
      <c r="DB76" s="432">
        <v>17486.87</v>
      </c>
      <c r="DC76" s="432">
        <v>17599.64</v>
      </c>
      <c r="DD76" s="432">
        <v>17714.3</v>
      </c>
      <c r="DE76" s="432">
        <v>17829.009999999998</v>
      </c>
      <c r="DF76" s="432">
        <v>17943.79</v>
      </c>
      <c r="DG76" s="433">
        <v>18060.48</v>
      </c>
      <c r="DH76" s="433">
        <v>18177.23</v>
      </c>
      <c r="DI76" s="433">
        <v>18294.04</v>
      </c>
      <c r="DJ76" s="433">
        <v>18412.8</v>
      </c>
      <c r="DK76" s="431">
        <v>18531.63</v>
      </c>
    </row>
    <row r="77" spans="2:115" hidden="1">
      <c r="M77" s="424">
        <v>1993</v>
      </c>
      <c r="N77" s="429">
        <v>8432</v>
      </c>
      <c r="O77" s="429">
        <v>8503.65</v>
      </c>
      <c r="P77" s="429">
        <v>8575.39</v>
      </c>
      <c r="Q77" s="429">
        <v>8642.9699999999993</v>
      </c>
      <c r="R77" s="429">
        <v>8711.83</v>
      </c>
      <c r="S77" s="429">
        <v>8780.77</v>
      </c>
      <c r="T77" s="429">
        <v>8849.7800000000007</v>
      </c>
      <c r="U77" s="429">
        <v>8920.0400000000009</v>
      </c>
      <c r="V77" s="429">
        <v>8990.3700000000008</v>
      </c>
      <c r="W77" s="429">
        <v>9060.77</v>
      </c>
      <c r="X77" s="429">
        <v>9132.4500000000007</v>
      </c>
      <c r="Y77" s="429">
        <v>9204.2099999999991</v>
      </c>
      <c r="Z77" s="429">
        <v>9275.2800000000007</v>
      </c>
      <c r="AA77" s="429">
        <v>9347.64</v>
      </c>
      <c r="AB77" s="429">
        <v>9420.07</v>
      </c>
      <c r="AC77" s="429">
        <v>9491.7900000000009</v>
      </c>
      <c r="AD77" s="429">
        <v>9564.7999999999993</v>
      </c>
      <c r="AE77" s="429">
        <v>9637.8799999999992</v>
      </c>
      <c r="AF77" s="429">
        <v>9710.24</v>
      </c>
      <c r="AG77" s="429">
        <v>9783.8799999999992</v>
      </c>
      <c r="AH77" s="429">
        <v>9857.59</v>
      </c>
      <c r="AI77" s="429">
        <v>9931.3700000000008</v>
      </c>
      <c r="AJ77" s="429">
        <v>10006.44</v>
      </c>
      <c r="AK77" s="429">
        <v>10081.59</v>
      </c>
      <c r="AL77" s="429">
        <v>10155.1</v>
      </c>
      <c r="AM77" s="429">
        <v>10229.98</v>
      </c>
      <c r="AN77" s="429">
        <v>10304.888999999999</v>
      </c>
      <c r="AO77" s="429">
        <v>10379.86</v>
      </c>
      <c r="AP77" s="429">
        <v>10456.120000000001</v>
      </c>
      <c r="AQ77" s="429">
        <v>10532.45</v>
      </c>
      <c r="AR77" s="429">
        <v>10608.85</v>
      </c>
      <c r="AS77" s="429">
        <v>10686.56</v>
      </c>
      <c r="AT77" s="429">
        <v>10764.34</v>
      </c>
      <c r="AU77" s="429">
        <v>10845.73</v>
      </c>
      <c r="AV77" s="429">
        <v>10928.56</v>
      </c>
      <c r="AW77" s="429">
        <v>11011.46</v>
      </c>
      <c r="AX77" s="429">
        <v>11094.42</v>
      </c>
      <c r="AY77" s="429">
        <v>11178.91</v>
      </c>
      <c r="AZ77" s="429">
        <v>11263.47</v>
      </c>
      <c r="BA77" s="429">
        <v>11348.1</v>
      </c>
      <c r="BB77" s="429">
        <v>11434.27</v>
      </c>
      <c r="BC77" s="429">
        <v>11520.52</v>
      </c>
      <c r="BD77" s="429">
        <v>11605.89</v>
      </c>
      <c r="BE77" s="429">
        <v>11692.82</v>
      </c>
      <c r="BF77" s="429">
        <v>11779.82</v>
      </c>
      <c r="BG77" s="429">
        <v>11866.89</v>
      </c>
      <c r="BH77" s="429">
        <v>11955.54</v>
      </c>
      <c r="BI77" s="429">
        <v>12044.25</v>
      </c>
      <c r="BJ77" s="430">
        <v>12133.04</v>
      </c>
      <c r="BK77" s="430">
        <v>12223.44</v>
      </c>
      <c r="BL77" s="430">
        <v>12313.91</v>
      </c>
      <c r="BM77" s="430">
        <v>12396.34</v>
      </c>
      <c r="BN77" s="431">
        <v>12480.21</v>
      </c>
      <c r="BO77" s="431">
        <v>12564.13</v>
      </c>
      <c r="BP77" s="431">
        <v>12648.12</v>
      </c>
      <c r="BQ77" s="431">
        <v>12733.48</v>
      </c>
      <c r="BR77" s="431">
        <v>12818.9</v>
      </c>
      <c r="BS77" s="431">
        <v>12904.38</v>
      </c>
      <c r="BT77" s="431">
        <v>12991.25</v>
      </c>
      <c r="BU77" s="431">
        <v>13078.19</v>
      </c>
      <c r="BV77" s="431">
        <v>13165.18</v>
      </c>
      <c r="BW77" s="431">
        <v>13253.6</v>
      </c>
      <c r="BX77" s="431">
        <v>13342.08</v>
      </c>
      <c r="BY77" s="431">
        <v>13430.62</v>
      </c>
      <c r="BZ77" s="431">
        <v>13520.6</v>
      </c>
      <c r="CA77" s="431">
        <v>13610.65</v>
      </c>
      <c r="CB77" s="431">
        <v>13700.76</v>
      </c>
      <c r="CC77" s="431">
        <v>13792.34</v>
      </c>
      <c r="CD77" s="431">
        <v>13883.99</v>
      </c>
      <c r="CE77" s="431">
        <v>13975.7</v>
      </c>
      <c r="CF77" s="431">
        <v>14068.91</v>
      </c>
      <c r="CG77" s="431">
        <v>14162.18</v>
      </c>
      <c r="CH77" s="424">
        <v>14255.52</v>
      </c>
      <c r="CI77" s="424">
        <v>14350.38</v>
      </c>
      <c r="CJ77" s="424">
        <v>14445.31</v>
      </c>
      <c r="CK77" s="430">
        <v>14540.3</v>
      </c>
      <c r="CL77" s="430">
        <v>14636.86</v>
      </c>
      <c r="CM77" s="430">
        <v>14733.47</v>
      </c>
      <c r="CN77" s="430">
        <v>14830.15</v>
      </c>
      <c r="CO77" s="430">
        <v>14928.41</v>
      </c>
      <c r="CP77" s="430">
        <v>15026.74</v>
      </c>
      <c r="CQ77" s="430">
        <v>15125.13</v>
      </c>
      <c r="CR77" s="430">
        <v>15225.14</v>
      </c>
      <c r="CS77" s="430">
        <v>15325.22</v>
      </c>
      <c r="CT77" s="430">
        <v>15425.35</v>
      </c>
      <c r="CU77" s="430">
        <v>15527.14</v>
      </c>
      <c r="CV77" s="430">
        <v>15628.99</v>
      </c>
      <c r="CW77" s="430">
        <v>15730.9</v>
      </c>
      <c r="CX77" s="430">
        <v>15834.5</v>
      </c>
      <c r="CY77" s="432">
        <v>15938.16</v>
      </c>
      <c r="CZ77" s="432">
        <v>16041.88</v>
      </c>
      <c r="DA77" s="432">
        <v>16147.31</v>
      </c>
      <c r="DB77" s="432">
        <v>16252.81</v>
      </c>
      <c r="DC77" s="432">
        <v>16358.37</v>
      </c>
      <c r="DD77" s="432">
        <v>16465.68</v>
      </c>
      <c r="DE77" s="432">
        <v>16573.05</v>
      </c>
      <c r="DF77" s="432">
        <v>16680.48</v>
      </c>
      <c r="DG77" s="433">
        <v>16789.7</v>
      </c>
      <c r="DH77" s="433">
        <v>16898.97</v>
      </c>
      <c r="DI77" s="433">
        <v>17008.310000000001</v>
      </c>
      <c r="DJ77" s="433">
        <v>17119.47</v>
      </c>
      <c r="DK77" s="431">
        <v>17230.68</v>
      </c>
    </row>
    <row r="78" spans="2:115" hidden="1">
      <c r="M78" s="424">
        <v>1994</v>
      </c>
      <c r="N78" s="429">
        <v>7779.05</v>
      </c>
      <c r="O78" s="429">
        <v>7845.94</v>
      </c>
      <c r="P78" s="429">
        <v>7912.92</v>
      </c>
      <c r="Q78" s="429">
        <v>7976.07</v>
      </c>
      <c r="R78" s="429">
        <v>8040.41</v>
      </c>
      <c r="S78" s="429">
        <v>8104.82</v>
      </c>
      <c r="T78" s="429">
        <v>8169.3</v>
      </c>
      <c r="U78" s="429">
        <v>8234.94</v>
      </c>
      <c r="V78" s="429">
        <v>8300.65</v>
      </c>
      <c r="W78" s="429">
        <v>8366.44</v>
      </c>
      <c r="X78" s="429">
        <v>8433.41</v>
      </c>
      <c r="Y78" s="429">
        <v>8500.4599999999991</v>
      </c>
      <c r="Z78" s="429">
        <v>8566.8700000000008</v>
      </c>
      <c r="AA78" s="429">
        <v>8634.48</v>
      </c>
      <c r="AB78" s="429">
        <v>8702.17</v>
      </c>
      <c r="AC78" s="429">
        <v>8769.2000000000007</v>
      </c>
      <c r="AD78" s="429">
        <v>8837.43</v>
      </c>
      <c r="AE78" s="429">
        <v>8905.73</v>
      </c>
      <c r="AF78" s="429">
        <v>8973.3700000000008</v>
      </c>
      <c r="AG78" s="429">
        <v>9042.2000000000007</v>
      </c>
      <c r="AH78" s="429">
        <v>9111.09</v>
      </c>
      <c r="AI78" s="429">
        <v>9180.06</v>
      </c>
      <c r="AJ78" s="429">
        <v>9250.23</v>
      </c>
      <c r="AK78" s="429">
        <v>9320.4599999999991</v>
      </c>
      <c r="AL78" s="429">
        <v>9389.23</v>
      </c>
      <c r="AM78" s="429">
        <v>9459.2029999999995</v>
      </c>
      <c r="AN78" s="429">
        <v>9529.2350000000006</v>
      </c>
      <c r="AO78" s="429">
        <v>9599.33</v>
      </c>
      <c r="AP78" s="429">
        <v>9670.6299999999992</v>
      </c>
      <c r="AQ78" s="429">
        <v>9741.99</v>
      </c>
      <c r="AR78" s="429">
        <v>9813.42</v>
      </c>
      <c r="AS78" s="429">
        <v>9886.07</v>
      </c>
      <c r="AT78" s="429">
        <v>9958.7900000000009</v>
      </c>
      <c r="AU78" s="429">
        <v>10034.85</v>
      </c>
      <c r="AV78" s="429">
        <v>10112.25</v>
      </c>
      <c r="AW78" s="429">
        <v>10189.719999999999</v>
      </c>
      <c r="AX78" s="429">
        <v>10267.26</v>
      </c>
      <c r="AY78" s="429">
        <v>10346.209999999999</v>
      </c>
      <c r="AZ78" s="429">
        <v>10425.23</v>
      </c>
      <c r="BA78" s="429">
        <v>10504.31</v>
      </c>
      <c r="BB78" s="429">
        <v>10584.84</v>
      </c>
      <c r="BC78" s="429">
        <v>10665.44</v>
      </c>
      <c r="BD78" s="429">
        <v>10745.23</v>
      </c>
      <c r="BE78" s="429">
        <v>10826.47</v>
      </c>
      <c r="BF78" s="429">
        <v>10907.78</v>
      </c>
      <c r="BG78" s="429">
        <v>10989.16</v>
      </c>
      <c r="BH78" s="429">
        <v>11072</v>
      </c>
      <c r="BI78" s="429">
        <v>11154.92</v>
      </c>
      <c r="BJ78" s="430">
        <v>11237.9</v>
      </c>
      <c r="BK78" s="430">
        <v>11322.39</v>
      </c>
      <c r="BL78" s="430">
        <v>11406.94</v>
      </c>
      <c r="BM78" s="430">
        <v>11484.05</v>
      </c>
      <c r="BN78" s="431">
        <v>11562.5</v>
      </c>
      <c r="BO78" s="431">
        <v>11641.01</v>
      </c>
      <c r="BP78" s="431">
        <v>11719.58</v>
      </c>
      <c r="BQ78" s="431">
        <v>11799.42</v>
      </c>
      <c r="BR78" s="431">
        <v>11879.32</v>
      </c>
      <c r="BS78" s="431">
        <v>11959.29</v>
      </c>
      <c r="BT78" s="431">
        <v>12040.55</v>
      </c>
      <c r="BU78" s="431">
        <v>12121.87</v>
      </c>
      <c r="BV78" s="431">
        <v>12203.25</v>
      </c>
      <c r="BW78" s="431">
        <v>12285.96</v>
      </c>
      <c r="BX78" s="431">
        <v>12368.72</v>
      </c>
      <c r="BY78" s="431">
        <v>12451.55</v>
      </c>
      <c r="BZ78" s="431">
        <v>12535.72</v>
      </c>
      <c r="CA78" s="431">
        <v>12619.95</v>
      </c>
      <c r="CB78" s="431">
        <v>12704.25</v>
      </c>
      <c r="CC78" s="431">
        <v>12789.92</v>
      </c>
      <c r="CD78" s="431">
        <v>12875.65</v>
      </c>
      <c r="CE78" s="431">
        <v>12961.44</v>
      </c>
      <c r="CF78" s="431">
        <v>13048.62</v>
      </c>
      <c r="CG78" s="431">
        <v>13135.88</v>
      </c>
      <c r="CH78" s="424">
        <v>13223.19</v>
      </c>
      <c r="CI78" s="424">
        <v>13311.93</v>
      </c>
      <c r="CJ78" s="424">
        <v>13400.72</v>
      </c>
      <c r="CK78" s="430">
        <v>13489.59</v>
      </c>
      <c r="CL78" s="430">
        <v>13579.9</v>
      </c>
      <c r="CM78" s="430">
        <v>13670.27</v>
      </c>
      <c r="CN78" s="430">
        <v>13760.71</v>
      </c>
      <c r="CO78" s="430">
        <v>13852.63</v>
      </c>
      <c r="CP78" s="430">
        <v>13944.61</v>
      </c>
      <c r="CQ78" s="430">
        <v>14036.65</v>
      </c>
      <c r="CR78" s="430">
        <v>14130.2</v>
      </c>
      <c r="CS78" s="430">
        <v>14223.81</v>
      </c>
      <c r="CT78" s="430">
        <v>14317.49</v>
      </c>
      <c r="CU78" s="430">
        <v>14412.7</v>
      </c>
      <c r="CV78" s="430">
        <v>14507.97</v>
      </c>
      <c r="CW78" s="430">
        <v>14603.31</v>
      </c>
      <c r="CX78" s="430">
        <v>14700.21</v>
      </c>
      <c r="CY78" s="432">
        <v>14797.18</v>
      </c>
      <c r="CZ78" s="432">
        <v>14894.21</v>
      </c>
      <c r="DA78" s="432">
        <v>14992.83</v>
      </c>
      <c r="DB78" s="432">
        <v>15091.52</v>
      </c>
      <c r="DC78" s="432">
        <v>15190.26</v>
      </c>
      <c r="DD78" s="432">
        <v>15290.64</v>
      </c>
      <c r="DE78" s="432">
        <v>15391.08</v>
      </c>
      <c r="DF78" s="432">
        <v>15491.58</v>
      </c>
      <c r="DG78" s="433">
        <v>15593.74</v>
      </c>
      <c r="DH78" s="433">
        <v>15695.96</v>
      </c>
      <c r="DI78" s="433">
        <v>15798.24</v>
      </c>
      <c r="DJ78" s="433">
        <v>15902.21</v>
      </c>
      <c r="DK78" s="431">
        <v>16006.25</v>
      </c>
    </row>
    <row r="79" spans="2:115" hidden="1">
      <c r="M79" s="424">
        <v>1995</v>
      </c>
      <c r="N79" s="429">
        <v>6916.16</v>
      </c>
      <c r="O79" s="429">
        <v>6976.8</v>
      </c>
      <c r="P79" s="429">
        <v>7037.52</v>
      </c>
      <c r="Q79" s="429">
        <v>7094.85</v>
      </c>
      <c r="R79" s="429">
        <v>7153.24</v>
      </c>
      <c r="S79" s="429">
        <v>7211.7</v>
      </c>
      <c r="T79" s="429">
        <v>7270.23</v>
      </c>
      <c r="U79" s="429">
        <v>7329.81</v>
      </c>
      <c r="V79" s="429">
        <v>7389.45</v>
      </c>
      <c r="W79" s="429">
        <v>7449.17</v>
      </c>
      <c r="X79" s="429">
        <v>7509.95</v>
      </c>
      <c r="Y79" s="429">
        <v>7570.8</v>
      </c>
      <c r="Z79" s="429">
        <v>7631.1</v>
      </c>
      <c r="AA79" s="429">
        <v>7692.48</v>
      </c>
      <c r="AB79" s="429">
        <v>7753.92</v>
      </c>
      <c r="AC79" s="429">
        <v>7814.8</v>
      </c>
      <c r="AD79" s="429">
        <v>7876.74</v>
      </c>
      <c r="AE79" s="429">
        <v>7938.76</v>
      </c>
      <c r="AF79" s="429">
        <v>8000.19</v>
      </c>
      <c r="AG79" s="429">
        <v>8062.69</v>
      </c>
      <c r="AH79" s="429">
        <v>8125.26</v>
      </c>
      <c r="AI79" s="429">
        <v>8187.9</v>
      </c>
      <c r="AJ79" s="429">
        <v>8251.6200000000008</v>
      </c>
      <c r="AK79" s="429">
        <v>8315.41</v>
      </c>
      <c r="AL79" s="429">
        <v>8377.9</v>
      </c>
      <c r="AM79" s="429">
        <v>8441.4619999999995</v>
      </c>
      <c r="AN79" s="429">
        <v>8505.0879999999997</v>
      </c>
      <c r="AO79" s="429">
        <v>8568.7800000000007</v>
      </c>
      <c r="AP79" s="429">
        <v>8633.5499999999993</v>
      </c>
      <c r="AQ79" s="429">
        <v>8698.39</v>
      </c>
      <c r="AR79" s="429">
        <v>8763.2900000000009</v>
      </c>
      <c r="AS79" s="429">
        <v>8829.2900000000009</v>
      </c>
      <c r="AT79" s="429">
        <v>8895.36</v>
      </c>
      <c r="AU79" s="429">
        <v>8964.42</v>
      </c>
      <c r="AV79" s="429">
        <v>9034.68</v>
      </c>
      <c r="AW79" s="429">
        <v>9105.01</v>
      </c>
      <c r="AX79" s="429">
        <v>9175.42</v>
      </c>
      <c r="AY79" s="429">
        <v>9247.09</v>
      </c>
      <c r="AZ79" s="429">
        <v>9318.82</v>
      </c>
      <c r="BA79" s="429">
        <v>9390.6299999999992</v>
      </c>
      <c r="BB79" s="429">
        <v>9463.74</v>
      </c>
      <c r="BC79" s="429">
        <v>9536.91</v>
      </c>
      <c r="BD79" s="429">
        <v>9609.3700000000008</v>
      </c>
      <c r="BE79" s="429">
        <v>9683.1299999999992</v>
      </c>
      <c r="BF79" s="429">
        <v>9756.9699999999993</v>
      </c>
      <c r="BG79" s="429">
        <v>9830.8700000000008</v>
      </c>
      <c r="BH79" s="429">
        <v>9906.09</v>
      </c>
      <c r="BI79" s="429">
        <v>9981.3700000000008</v>
      </c>
      <c r="BJ79" s="430">
        <v>10056.73</v>
      </c>
      <c r="BK79" s="430">
        <v>10133.44</v>
      </c>
      <c r="BL79" s="430">
        <v>10210.209999999999</v>
      </c>
      <c r="BM79" s="430">
        <v>10280.34</v>
      </c>
      <c r="BN79" s="431">
        <v>10351.67</v>
      </c>
      <c r="BO79" s="431">
        <v>10423.049999999999</v>
      </c>
      <c r="BP79" s="431">
        <v>10494.5</v>
      </c>
      <c r="BQ79" s="431">
        <v>10567.1</v>
      </c>
      <c r="BR79" s="431">
        <v>10639.75</v>
      </c>
      <c r="BS79" s="431">
        <v>10712.47</v>
      </c>
      <c r="BT79" s="431">
        <v>10786.35</v>
      </c>
      <c r="BU79" s="431">
        <v>10860.29</v>
      </c>
      <c r="BV79" s="431">
        <v>10934.3</v>
      </c>
      <c r="BW79" s="431">
        <v>11009.5</v>
      </c>
      <c r="BX79" s="431">
        <v>11084.75</v>
      </c>
      <c r="BY79" s="431">
        <v>11160.07</v>
      </c>
      <c r="BZ79" s="431">
        <v>11236.6</v>
      </c>
      <c r="CA79" s="431">
        <v>11313.19</v>
      </c>
      <c r="CB79" s="431">
        <v>11389.85</v>
      </c>
      <c r="CC79" s="431">
        <v>11467.74</v>
      </c>
      <c r="CD79" s="431">
        <v>11545.69</v>
      </c>
      <c r="CE79" s="431">
        <v>11623.7</v>
      </c>
      <c r="CF79" s="431">
        <v>11702.98</v>
      </c>
      <c r="CG79" s="431">
        <v>11782.31</v>
      </c>
      <c r="CH79" s="424">
        <v>11861.71</v>
      </c>
      <c r="CI79" s="424">
        <v>11942.39</v>
      </c>
      <c r="CJ79" s="424">
        <v>12023.14</v>
      </c>
      <c r="CK79" s="430">
        <v>12103.94</v>
      </c>
      <c r="CL79" s="430">
        <v>12186.06</v>
      </c>
      <c r="CM79" s="430">
        <v>12268.24</v>
      </c>
      <c r="CN79" s="430">
        <v>12350.47</v>
      </c>
      <c r="CO79" s="430">
        <v>12434.05</v>
      </c>
      <c r="CP79" s="430">
        <v>12517.68</v>
      </c>
      <c r="CQ79" s="430">
        <v>12601.38</v>
      </c>
      <c r="CR79" s="430">
        <v>12686.44</v>
      </c>
      <c r="CS79" s="430">
        <v>12771.56</v>
      </c>
      <c r="CT79" s="430">
        <v>12856.74</v>
      </c>
      <c r="CU79" s="430">
        <v>12943.31</v>
      </c>
      <c r="CV79" s="430">
        <v>13029.94</v>
      </c>
      <c r="CW79" s="430">
        <v>13116.64</v>
      </c>
      <c r="CX79" s="430">
        <v>13204.74</v>
      </c>
      <c r="CY79" s="432">
        <v>13292.91</v>
      </c>
      <c r="CZ79" s="432">
        <v>13381.14</v>
      </c>
      <c r="DA79" s="432">
        <v>13470.81</v>
      </c>
      <c r="DB79" s="432">
        <v>13560.55</v>
      </c>
      <c r="DC79" s="432">
        <v>13650.34</v>
      </c>
      <c r="DD79" s="432">
        <v>13741.61</v>
      </c>
      <c r="DE79" s="432">
        <v>13832.94</v>
      </c>
      <c r="DF79" s="432">
        <v>13924.32</v>
      </c>
      <c r="DG79" s="433">
        <v>14017.21</v>
      </c>
      <c r="DH79" s="433">
        <v>14110.16</v>
      </c>
      <c r="DI79" s="433">
        <v>14203.17</v>
      </c>
      <c r="DJ79" s="433">
        <v>14297.7</v>
      </c>
      <c r="DK79" s="431">
        <v>14392.3</v>
      </c>
    </row>
    <row r="80" spans="2:115" hidden="1">
      <c r="M80" s="424">
        <v>1996</v>
      </c>
      <c r="N80" s="429">
        <v>6149.5</v>
      </c>
      <c r="O80" s="429">
        <v>6204.58</v>
      </c>
      <c r="P80" s="429">
        <v>6259.74</v>
      </c>
      <c r="Q80" s="429">
        <v>6311.89</v>
      </c>
      <c r="R80" s="429">
        <v>6365</v>
      </c>
      <c r="S80" s="429">
        <v>6418.18</v>
      </c>
      <c r="T80" s="429">
        <v>6471.42</v>
      </c>
      <c r="U80" s="429">
        <v>6525.6</v>
      </c>
      <c r="V80" s="429">
        <v>6579.86</v>
      </c>
      <c r="W80" s="429">
        <v>6634.18</v>
      </c>
      <c r="X80" s="429">
        <v>6689.46</v>
      </c>
      <c r="Y80" s="429">
        <v>6744.81</v>
      </c>
      <c r="Z80" s="429">
        <v>6799.68</v>
      </c>
      <c r="AA80" s="429">
        <v>6855.51</v>
      </c>
      <c r="AB80" s="429">
        <v>6911.41</v>
      </c>
      <c r="AC80" s="429">
        <v>6966.82</v>
      </c>
      <c r="AD80" s="429">
        <v>7023.18</v>
      </c>
      <c r="AE80" s="429">
        <v>7079.62</v>
      </c>
      <c r="AF80" s="429">
        <v>7135.54</v>
      </c>
      <c r="AG80" s="429">
        <v>7192.42</v>
      </c>
      <c r="AH80" s="429">
        <v>7249.37</v>
      </c>
      <c r="AI80" s="429">
        <v>7306.38</v>
      </c>
      <c r="AJ80" s="429">
        <v>7364.38</v>
      </c>
      <c r="AK80" s="429">
        <v>7422.44</v>
      </c>
      <c r="AL80" s="429">
        <v>7479.34</v>
      </c>
      <c r="AM80" s="429">
        <v>7537.2120000000004</v>
      </c>
      <c r="AN80" s="429">
        <v>7595.1469999999999</v>
      </c>
      <c r="AO80" s="429">
        <v>7653.15</v>
      </c>
      <c r="AP80" s="429">
        <v>7663.65</v>
      </c>
      <c r="AQ80" s="429">
        <v>7722.69</v>
      </c>
      <c r="AR80" s="429">
        <v>7830.26</v>
      </c>
      <c r="AS80" s="429">
        <v>7890.35</v>
      </c>
      <c r="AT80" s="429">
        <v>7950.51</v>
      </c>
      <c r="AU80" s="429">
        <v>8013.35</v>
      </c>
      <c r="AV80" s="429">
        <v>8077.27</v>
      </c>
      <c r="AW80" s="429">
        <v>8141.27</v>
      </c>
      <c r="AX80" s="429">
        <v>8205.33</v>
      </c>
      <c r="AY80" s="429">
        <v>8270.5300000000007</v>
      </c>
      <c r="AZ80" s="429">
        <v>8335.7999999999993</v>
      </c>
      <c r="BA80" s="429">
        <v>8401.14</v>
      </c>
      <c r="BB80" s="429">
        <v>8467.65</v>
      </c>
      <c r="BC80" s="429">
        <v>8534.23</v>
      </c>
      <c r="BD80" s="429">
        <v>8600.17</v>
      </c>
      <c r="BE80" s="429">
        <v>8667.2900000000009</v>
      </c>
      <c r="BF80" s="429">
        <v>8734.48</v>
      </c>
      <c r="BG80" s="429">
        <v>8801.74</v>
      </c>
      <c r="BH80" s="429">
        <v>8870.18</v>
      </c>
      <c r="BI80" s="429">
        <v>8938.69</v>
      </c>
      <c r="BJ80" s="430">
        <v>9007.2800000000007</v>
      </c>
      <c r="BK80" s="430">
        <v>9077.08</v>
      </c>
      <c r="BL80" s="430">
        <v>9146.94</v>
      </c>
      <c r="BM80" s="430">
        <v>9210.86</v>
      </c>
      <c r="BN80" s="431">
        <v>9275.86</v>
      </c>
      <c r="BO80" s="431">
        <v>9340.92</v>
      </c>
      <c r="BP80" s="431">
        <v>9406.0400000000009</v>
      </c>
      <c r="BQ80" s="431">
        <v>9472.19</v>
      </c>
      <c r="BR80" s="431">
        <v>9538.41</v>
      </c>
      <c r="BS80" s="431">
        <v>9604.68</v>
      </c>
      <c r="BT80" s="431">
        <v>9672.01</v>
      </c>
      <c r="BU80" s="431">
        <v>9739.4</v>
      </c>
      <c r="BV80" s="431">
        <v>9806.85</v>
      </c>
      <c r="BW80" s="431">
        <v>9875.3799999999992</v>
      </c>
      <c r="BX80" s="431">
        <v>9943.9599999999991</v>
      </c>
      <c r="BY80" s="431">
        <v>10012.61</v>
      </c>
      <c r="BZ80" s="431">
        <v>10082.35</v>
      </c>
      <c r="CA80" s="431">
        <v>10152.15</v>
      </c>
      <c r="CB80" s="431">
        <v>10222.02</v>
      </c>
      <c r="CC80" s="431">
        <v>10293</v>
      </c>
      <c r="CD80" s="431">
        <v>10364.040000000001</v>
      </c>
      <c r="CE80" s="431">
        <v>10435.15</v>
      </c>
      <c r="CF80" s="431">
        <v>10507.39</v>
      </c>
      <c r="CG80" s="431">
        <v>10579.69</v>
      </c>
      <c r="CH80" s="424">
        <v>10652.06</v>
      </c>
      <c r="CI80" s="424">
        <v>10725.58</v>
      </c>
      <c r="CJ80" s="424">
        <v>10799.17</v>
      </c>
      <c r="CK80" s="430">
        <v>10872.82</v>
      </c>
      <c r="CL80" s="430">
        <v>10947.65</v>
      </c>
      <c r="CM80" s="430">
        <v>11022.54</v>
      </c>
      <c r="CN80" s="430">
        <v>11097.5</v>
      </c>
      <c r="CO80" s="430">
        <v>11173.66</v>
      </c>
      <c r="CP80" s="430">
        <v>11249.88</v>
      </c>
      <c r="CQ80" s="430">
        <v>11326.16</v>
      </c>
      <c r="CR80" s="430">
        <v>11403.68</v>
      </c>
      <c r="CS80" s="430">
        <v>11481.25</v>
      </c>
      <c r="CT80" s="430">
        <v>11558.89</v>
      </c>
      <c r="CU80" s="430">
        <v>11637.78</v>
      </c>
      <c r="CV80" s="430">
        <v>11716.73</v>
      </c>
      <c r="CW80" s="430">
        <v>11795.75</v>
      </c>
      <c r="CX80" s="430">
        <v>11876.04</v>
      </c>
      <c r="CY80" s="432">
        <v>11956.39</v>
      </c>
      <c r="CZ80" s="432">
        <v>12036.81</v>
      </c>
      <c r="DA80" s="432">
        <v>12118.52</v>
      </c>
      <c r="DB80" s="432">
        <v>12200.3</v>
      </c>
      <c r="DC80" s="432">
        <v>12282.15</v>
      </c>
      <c r="DD80" s="432">
        <v>12365.32</v>
      </c>
      <c r="DE80" s="432">
        <v>12448.55</v>
      </c>
      <c r="DF80" s="432">
        <v>12531.84</v>
      </c>
      <c r="DG80" s="433">
        <v>12616.49</v>
      </c>
      <c r="DH80" s="433">
        <v>12701.2</v>
      </c>
      <c r="DI80" s="433">
        <v>12785.97</v>
      </c>
      <c r="DJ80" s="433">
        <v>12872.12</v>
      </c>
      <c r="DK80" s="431">
        <v>12958.33</v>
      </c>
    </row>
    <row r="81" spans="13:115" hidden="1">
      <c r="M81" s="424">
        <v>1997</v>
      </c>
      <c r="N81" s="429">
        <v>5468.33</v>
      </c>
      <c r="O81" s="429">
        <v>5518.48</v>
      </c>
      <c r="P81" s="429">
        <v>5568.7</v>
      </c>
      <c r="Q81" s="429">
        <v>5616.25</v>
      </c>
      <c r="R81" s="429">
        <v>5664.66</v>
      </c>
      <c r="S81" s="429">
        <v>5713.14</v>
      </c>
      <c r="T81" s="429">
        <v>5761.69</v>
      </c>
      <c r="U81" s="429">
        <v>5811.08</v>
      </c>
      <c r="V81" s="429">
        <v>5860.55</v>
      </c>
      <c r="W81" s="429">
        <v>5910.08</v>
      </c>
      <c r="X81" s="429">
        <v>5960.47</v>
      </c>
      <c r="Y81" s="429">
        <v>6010.94</v>
      </c>
      <c r="Z81" s="429">
        <v>6060.98</v>
      </c>
      <c r="AA81" s="429">
        <v>6111.88</v>
      </c>
      <c r="AB81" s="429">
        <v>6162.86</v>
      </c>
      <c r="AC81" s="429">
        <v>6213.4</v>
      </c>
      <c r="AD81" s="429">
        <v>6264.8</v>
      </c>
      <c r="AE81" s="429">
        <v>6316.28</v>
      </c>
      <c r="AF81" s="429">
        <v>6367.3</v>
      </c>
      <c r="AG81" s="429">
        <v>6419.19</v>
      </c>
      <c r="AH81" s="429">
        <v>6471.14</v>
      </c>
      <c r="AI81" s="429">
        <v>6523.17</v>
      </c>
      <c r="AJ81" s="429">
        <v>6576.07</v>
      </c>
      <c r="AK81" s="429">
        <v>6629.04</v>
      </c>
      <c r="AL81" s="429">
        <v>6680.98</v>
      </c>
      <c r="AM81" s="429">
        <v>6733.7969999999996</v>
      </c>
      <c r="AN81" s="429">
        <v>6786.6769999999997</v>
      </c>
      <c r="AO81" s="429">
        <v>6839.62</v>
      </c>
      <c r="AP81" s="429">
        <v>6893.44</v>
      </c>
      <c r="AQ81" s="429">
        <v>6947.32</v>
      </c>
      <c r="AR81" s="429">
        <v>7001.27</v>
      </c>
      <c r="AS81" s="429">
        <v>7056.12</v>
      </c>
      <c r="AT81" s="429">
        <v>7111.02</v>
      </c>
      <c r="AU81" s="429">
        <v>7168.34</v>
      </c>
      <c r="AV81" s="429">
        <v>7226.63</v>
      </c>
      <c r="AW81" s="429">
        <v>7284.99</v>
      </c>
      <c r="AX81" s="429">
        <v>7343.42</v>
      </c>
      <c r="AY81" s="429">
        <v>7402.87</v>
      </c>
      <c r="AZ81" s="429">
        <v>7462.4</v>
      </c>
      <c r="BA81" s="429">
        <v>7521.99</v>
      </c>
      <c r="BB81" s="429">
        <v>7582.64</v>
      </c>
      <c r="BC81" s="429">
        <v>7643.36</v>
      </c>
      <c r="BD81" s="429">
        <v>7703.52</v>
      </c>
      <c r="BE81" s="429">
        <v>7764.73</v>
      </c>
      <c r="BF81" s="429">
        <v>7826.01</v>
      </c>
      <c r="BG81" s="429">
        <v>7887.37</v>
      </c>
      <c r="BH81" s="429">
        <v>7949.79</v>
      </c>
      <c r="BI81" s="429">
        <v>8012.29</v>
      </c>
      <c r="BJ81" s="430">
        <v>8074.85</v>
      </c>
      <c r="BK81" s="430">
        <v>8138.51</v>
      </c>
      <c r="BL81" s="430">
        <v>8202.24</v>
      </c>
      <c r="BM81" s="430">
        <v>8260.64</v>
      </c>
      <c r="BN81" s="431">
        <v>8320.01</v>
      </c>
      <c r="BO81" s="431">
        <v>8379.4500000000007</v>
      </c>
      <c r="BP81" s="431">
        <v>8438.9500000000007</v>
      </c>
      <c r="BQ81" s="431">
        <v>8499.3799999999992</v>
      </c>
      <c r="BR81" s="431">
        <v>8559.8700000000008</v>
      </c>
      <c r="BS81" s="431">
        <v>8620.43</v>
      </c>
      <c r="BT81" s="431">
        <v>8681.93</v>
      </c>
      <c r="BU81" s="431">
        <v>8743.5</v>
      </c>
      <c r="BV81" s="431">
        <v>8805.1200000000008</v>
      </c>
      <c r="BW81" s="431">
        <v>8867.73</v>
      </c>
      <c r="BX81" s="431">
        <v>8930.39</v>
      </c>
      <c r="BY81" s="431">
        <v>8993.11</v>
      </c>
      <c r="BZ81" s="431">
        <v>9056.82</v>
      </c>
      <c r="CA81" s="431">
        <v>9120.59</v>
      </c>
      <c r="CB81" s="431">
        <v>9184.42</v>
      </c>
      <c r="CC81" s="431">
        <v>9249.26</v>
      </c>
      <c r="CD81" s="431">
        <v>9314.16</v>
      </c>
      <c r="CE81" s="431">
        <v>9379.1299999999992</v>
      </c>
      <c r="CF81" s="431">
        <v>9445.1200000000008</v>
      </c>
      <c r="CG81" s="431">
        <v>9511.18</v>
      </c>
      <c r="CH81" s="424">
        <v>9577.2999999999993</v>
      </c>
      <c r="CI81" s="424">
        <v>9644.4599999999991</v>
      </c>
      <c r="CJ81" s="424">
        <v>9711.69</v>
      </c>
      <c r="CK81" s="430">
        <v>9778.98</v>
      </c>
      <c r="CL81" s="430">
        <v>9847.34</v>
      </c>
      <c r="CM81" s="430">
        <v>9915.76</v>
      </c>
      <c r="CN81" s="430">
        <v>9984.24</v>
      </c>
      <c r="CO81" s="430">
        <v>10053.82</v>
      </c>
      <c r="CP81" s="430">
        <v>10123.450000000001</v>
      </c>
      <c r="CQ81" s="430">
        <v>10193.15</v>
      </c>
      <c r="CR81" s="430">
        <v>10263.959999999999</v>
      </c>
      <c r="CS81" s="430">
        <v>10334.83</v>
      </c>
      <c r="CT81" s="430">
        <v>10405.76</v>
      </c>
      <c r="CU81" s="430">
        <v>10477.83</v>
      </c>
      <c r="CV81" s="430">
        <v>10549.96</v>
      </c>
      <c r="CW81" s="430">
        <v>10622.15</v>
      </c>
      <c r="CX81" s="430">
        <v>10695.5</v>
      </c>
      <c r="CY81" s="432">
        <v>10768.91</v>
      </c>
      <c r="CZ81" s="432">
        <v>10842.38</v>
      </c>
      <c r="DA81" s="432">
        <v>10917.03</v>
      </c>
      <c r="DB81" s="432">
        <v>10991.75</v>
      </c>
      <c r="DC81" s="432">
        <v>11066.52</v>
      </c>
      <c r="DD81" s="432">
        <v>11142.5</v>
      </c>
      <c r="DE81" s="432">
        <v>11218.54</v>
      </c>
      <c r="DF81" s="432">
        <v>11294.64</v>
      </c>
      <c r="DG81" s="433">
        <v>11371.96</v>
      </c>
      <c r="DH81" s="433">
        <v>11449.35</v>
      </c>
      <c r="DI81" s="433">
        <v>11526.8</v>
      </c>
      <c r="DJ81" s="433">
        <v>11605.5</v>
      </c>
      <c r="DK81" s="431">
        <v>11684.27</v>
      </c>
    </row>
    <row r="82" spans="13:115" hidden="1">
      <c r="M82" s="424">
        <v>1998</v>
      </c>
      <c r="N82" s="429">
        <v>4863.12</v>
      </c>
      <c r="O82" s="429">
        <v>4908.88</v>
      </c>
      <c r="P82" s="429">
        <v>4954.71</v>
      </c>
      <c r="Q82" s="429">
        <v>4998.18</v>
      </c>
      <c r="R82" s="429">
        <v>5042.42</v>
      </c>
      <c r="S82" s="429">
        <v>5086.7299999999996</v>
      </c>
      <c r="T82" s="429">
        <v>5131.1099999999997</v>
      </c>
      <c r="U82" s="429">
        <v>5176.24</v>
      </c>
      <c r="V82" s="429">
        <v>5221.45</v>
      </c>
      <c r="W82" s="429">
        <v>5266.72</v>
      </c>
      <c r="X82" s="429">
        <v>5312.77</v>
      </c>
      <c r="Y82" s="429">
        <v>5358.89</v>
      </c>
      <c r="Z82" s="429">
        <v>5404.65</v>
      </c>
      <c r="AA82" s="429">
        <v>5451.18</v>
      </c>
      <c r="AB82" s="429">
        <v>5497.78</v>
      </c>
      <c r="AC82" s="429">
        <v>5544</v>
      </c>
      <c r="AD82" s="429">
        <v>5590.99</v>
      </c>
      <c r="AE82" s="429">
        <v>5638.06</v>
      </c>
      <c r="AF82" s="429">
        <v>5684.73</v>
      </c>
      <c r="AG82" s="429">
        <v>5732.19</v>
      </c>
      <c r="AH82" s="429">
        <v>5779.7</v>
      </c>
      <c r="AI82" s="429">
        <v>5827.29</v>
      </c>
      <c r="AJ82" s="429">
        <v>5875.67</v>
      </c>
      <c r="AK82" s="429">
        <v>5924.11</v>
      </c>
      <c r="AL82" s="429">
        <v>5971.6</v>
      </c>
      <c r="AM82" s="429">
        <v>6019.9740000000002</v>
      </c>
      <c r="AN82" s="429">
        <v>6068.3609999999999</v>
      </c>
      <c r="AO82" s="429">
        <v>6116.81</v>
      </c>
      <c r="AP82" s="429">
        <v>6166.05</v>
      </c>
      <c r="AQ82" s="429">
        <v>6215.36</v>
      </c>
      <c r="AR82" s="429">
        <v>6264.73</v>
      </c>
      <c r="AS82" s="429">
        <v>6314.91</v>
      </c>
      <c r="AT82" s="429">
        <v>6365.15</v>
      </c>
      <c r="AU82" s="429">
        <v>6417.56</v>
      </c>
      <c r="AV82" s="429">
        <v>6470.84</v>
      </c>
      <c r="AW82" s="429">
        <v>6524.2</v>
      </c>
      <c r="AX82" s="429">
        <v>6577.62</v>
      </c>
      <c r="AY82" s="429">
        <v>6631.97</v>
      </c>
      <c r="AZ82" s="429">
        <v>6686.39</v>
      </c>
      <c r="BA82" s="429">
        <v>6740.88</v>
      </c>
      <c r="BB82" s="429">
        <v>6796.32</v>
      </c>
      <c r="BC82" s="429">
        <v>6851.83</v>
      </c>
      <c r="BD82" s="429">
        <v>6906.85</v>
      </c>
      <c r="BE82" s="429">
        <v>6962.82</v>
      </c>
      <c r="BF82" s="429">
        <v>7018.86</v>
      </c>
      <c r="BG82" s="429">
        <v>7074.96</v>
      </c>
      <c r="BH82" s="429">
        <v>7132.04</v>
      </c>
      <c r="BI82" s="429">
        <v>7189.19</v>
      </c>
      <c r="BJ82" s="430">
        <v>7246.4</v>
      </c>
      <c r="BK82" s="430">
        <v>7304.61</v>
      </c>
      <c r="BL82" s="430">
        <v>7362.88</v>
      </c>
      <c r="BM82" s="430">
        <v>7416.38</v>
      </c>
      <c r="BN82" s="431">
        <v>7470.76</v>
      </c>
      <c r="BO82" s="431">
        <v>7525.2</v>
      </c>
      <c r="BP82" s="431">
        <v>7579.71</v>
      </c>
      <c r="BQ82" s="431">
        <v>7635.05</v>
      </c>
      <c r="BR82" s="431">
        <v>7690.46</v>
      </c>
      <c r="BS82" s="431">
        <v>7745.93</v>
      </c>
      <c r="BT82" s="431">
        <v>7802.26</v>
      </c>
      <c r="BU82" s="431">
        <v>7858.66</v>
      </c>
      <c r="BV82" s="431">
        <v>7915.11</v>
      </c>
      <c r="BW82" s="431">
        <v>7972.44</v>
      </c>
      <c r="BX82" s="431">
        <v>8029.83</v>
      </c>
      <c r="BY82" s="431">
        <v>8087.29</v>
      </c>
      <c r="BZ82" s="431">
        <v>8145.64</v>
      </c>
      <c r="CA82" s="431">
        <v>8204.0499999999993</v>
      </c>
      <c r="CB82" s="431">
        <v>8262.5300000000007</v>
      </c>
      <c r="CC82" s="431">
        <v>8321.91</v>
      </c>
      <c r="CD82" s="431">
        <v>8381.36</v>
      </c>
      <c r="CE82" s="431">
        <v>8440.8700000000008</v>
      </c>
      <c r="CF82" s="431">
        <v>8501.31</v>
      </c>
      <c r="CG82" s="431">
        <v>8561.82</v>
      </c>
      <c r="CH82" s="424">
        <v>8622.3799999999992</v>
      </c>
      <c r="CI82" s="424">
        <v>8683.9</v>
      </c>
      <c r="CJ82" s="424">
        <v>8745.48</v>
      </c>
      <c r="CK82" s="430">
        <v>8807.1200000000008</v>
      </c>
      <c r="CL82" s="430">
        <v>8869.73</v>
      </c>
      <c r="CM82" s="430">
        <v>8932.4</v>
      </c>
      <c r="CN82" s="430">
        <v>8995.1299999999992</v>
      </c>
      <c r="CO82" s="430">
        <v>9058.85</v>
      </c>
      <c r="CP82" s="430">
        <v>9122.6299999999992</v>
      </c>
      <c r="CQ82" s="430">
        <v>9186.48</v>
      </c>
      <c r="CR82" s="430">
        <v>9251.33</v>
      </c>
      <c r="CS82" s="430">
        <v>9316.25</v>
      </c>
      <c r="CT82" s="430">
        <v>9381.23</v>
      </c>
      <c r="CU82" s="430">
        <v>9447.23</v>
      </c>
      <c r="CV82" s="430">
        <v>9513.2999999999993</v>
      </c>
      <c r="CW82" s="430">
        <v>9579.43</v>
      </c>
      <c r="CX82" s="430">
        <v>9646.61</v>
      </c>
      <c r="CY82" s="432">
        <v>9713.85</v>
      </c>
      <c r="CZ82" s="432">
        <v>9781.15</v>
      </c>
      <c r="DA82" s="432">
        <v>9849.52</v>
      </c>
      <c r="DB82" s="432">
        <v>9917.9599999999991</v>
      </c>
      <c r="DC82" s="432">
        <v>9986.4500000000007</v>
      </c>
      <c r="DD82" s="432">
        <v>10056.040000000001</v>
      </c>
      <c r="DE82" s="432">
        <v>10125.69</v>
      </c>
      <c r="DF82" s="432">
        <v>10195.4</v>
      </c>
      <c r="DG82" s="433">
        <v>10266.219999999999</v>
      </c>
      <c r="DH82" s="433">
        <v>10337.11</v>
      </c>
      <c r="DI82" s="433">
        <v>10408.049999999999</v>
      </c>
      <c r="DJ82" s="433">
        <v>10480.129999999999</v>
      </c>
      <c r="DK82" s="431">
        <v>10552.28</v>
      </c>
    </row>
    <row r="83" spans="13:115" hidden="1">
      <c r="M83" s="424">
        <v>1999</v>
      </c>
      <c r="N83" s="429">
        <v>4325.3999999999996</v>
      </c>
      <c r="O83" s="429">
        <v>4367.26</v>
      </c>
      <c r="P83" s="429">
        <v>4409.1899999999996</v>
      </c>
      <c r="Q83" s="429">
        <v>4449.03</v>
      </c>
      <c r="R83" s="429">
        <v>4489.5600000000004</v>
      </c>
      <c r="S83" s="429">
        <v>4530.16</v>
      </c>
      <c r="T83" s="429">
        <v>4570.84</v>
      </c>
      <c r="U83" s="429">
        <v>4612.1899999999996</v>
      </c>
      <c r="V83" s="429">
        <v>4653.6099999999997</v>
      </c>
      <c r="W83" s="429">
        <v>4695.1099999999997</v>
      </c>
      <c r="X83" s="429">
        <v>4737.3</v>
      </c>
      <c r="Y83" s="429">
        <v>4779.5600000000004</v>
      </c>
      <c r="Z83" s="429">
        <v>4821.5</v>
      </c>
      <c r="AA83" s="429">
        <v>4864.1499999999996</v>
      </c>
      <c r="AB83" s="429">
        <v>4906.8599999999997</v>
      </c>
      <c r="AC83" s="429">
        <v>4949.24</v>
      </c>
      <c r="AD83" s="429">
        <v>4992.32</v>
      </c>
      <c r="AE83" s="429">
        <v>5035.4799999999996</v>
      </c>
      <c r="AF83" s="429">
        <v>5078.28</v>
      </c>
      <c r="AG83" s="429">
        <v>5121.79</v>
      </c>
      <c r="AH83" s="429">
        <v>5165.37</v>
      </c>
      <c r="AI83" s="429">
        <v>5209.01</v>
      </c>
      <c r="AJ83" s="429">
        <v>5253.37</v>
      </c>
      <c r="AK83" s="429">
        <v>5297.8</v>
      </c>
      <c r="AL83" s="429">
        <v>5341.42</v>
      </c>
      <c r="AM83" s="429">
        <v>5385.7510000000002</v>
      </c>
      <c r="AN83" s="429">
        <v>5430.1469999999999</v>
      </c>
      <c r="AO83" s="429">
        <v>5474.61</v>
      </c>
      <c r="AP83" s="429">
        <v>5519.78</v>
      </c>
      <c r="AQ83" s="429">
        <v>5565.02</v>
      </c>
      <c r="AR83" s="429">
        <v>5610.33</v>
      </c>
      <c r="AS83" s="429">
        <v>5656.36</v>
      </c>
      <c r="AT83" s="429">
        <v>5702.46</v>
      </c>
      <c r="AU83" s="429">
        <v>5750.5</v>
      </c>
      <c r="AV83" s="429">
        <v>5799.34</v>
      </c>
      <c r="AW83" s="429">
        <v>5848.24</v>
      </c>
      <c r="AX83" s="429">
        <v>5897.22</v>
      </c>
      <c r="AY83" s="429">
        <v>5947.03</v>
      </c>
      <c r="AZ83" s="429">
        <v>5996.92</v>
      </c>
      <c r="BA83" s="429">
        <v>6046.87</v>
      </c>
      <c r="BB83" s="429">
        <v>6097.69</v>
      </c>
      <c r="BC83" s="429">
        <v>6148.57</v>
      </c>
      <c r="BD83" s="429">
        <v>6199.01</v>
      </c>
      <c r="BE83" s="429">
        <v>6250.32</v>
      </c>
      <c r="BF83" s="429">
        <v>6301.7</v>
      </c>
      <c r="BG83" s="429">
        <v>6353.15</v>
      </c>
      <c r="BH83" s="429">
        <v>6405.48</v>
      </c>
      <c r="BI83" s="429">
        <v>6457.87</v>
      </c>
      <c r="BJ83" s="430">
        <v>6510.33</v>
      </c>
      <c r="BK83" s="430">
        <v>6563.69</v>
      </c>
      <c r="BL83" s="430">
        <v>6617.12</v>
      </c>
      <c r="BM83" s="430">
        <v>6666.27</v>
      </c>
      <c r="BN83" s="431">
        <v>6716.21</v>
      </c>
      <c r="BO83" s="431">
        <v>6766.21</v>
      </c>
      <c r="BP83" s="431">
        <v>6816.28</v>
      </c>
      <c r="BQ83" s="431">
        <v>6867.11</v>
      </c>
      <c r="BR83" s="431">
        <v>6918</v>
      </c>
      <c r="BS83" s="431">
        <v>6968.96</v>
      </c>
      <c r="BT83" s="431">
        <v>7020.69</v>
      </c>
      <c r="BU83" s="431">
        <v>7072.48</v>
      </c>
      <c r="BV83" s="431">
        <v>7124.34</v>
      </c>
      <c r="BW83" s="431">
        <v>7176.99</v>
      </c>
      <c r="BX83" s="431">
        <v>7229.71</v>
      </c>
      <c r="BY83" s="431">
        <v>7281.95</v>
      </c>
      <c r="BZ83" s="431">
        <v>7335.53</v>
      </c>
      <c r="CA83" s="431">
        <v>7389.18</v>
      </c>
      <c r="CB83" s="431">
        <v>7442.89</v>
      </c>
      <c r="CC83" s="431">
        <v>7497.43</v>
      </c>
      <c r="CD83" s="431">
        <v>7552.03</v>
      </c>
      <c r="CE83" s="431">
        <v>7606.69</v>
      </c>
      <c r="CF83" s="431">
        <v>7662.19</v>
      </c>
      <c r="CG83" s="431">
        <v>7717.76</v>
      </c>
      <c r="CH83" s="424">
        <v>7773.39</v>
      </c>
      <c r="CI83" s="424">
        <v>7829.88</v>
      </c>
      <c r="CJ83" s="424">
        <v>7886.44</v>
      </c>
      <c r="CK83" s="430">
        <v>7943.06</v>
      </c>
      <c r="CL83" s="430">
        <v>8000.55</v>
      </c>
      <c r="CM83" s="430">
        <v>8058.11</v>
      </c>
      <c r="CN83" s="430">
        <v>8115.73</v>
      </c>
      <c r="CO83" s="430">
        <v>8174.25</v>
      </c>
      <c r="CP83" s="430">
        <v>8232.83</v>
      </c>
      <c r="CQ83" s="430">
        <v>8291.4699999999993</v>
      </c>
      <c r="CR83" s="430">
        <v>8351.0300000000007</v>
      </c>
      <c r="CS83" s="430">
        <v>8410.65</v>
      </c>
      <c r="CT83" s="430">
        <v>8470.33</v>
      </c>
      <c r="CU83" s="430">
        <v>8530.9500000000007</v>
      </c>
      <c r="CV83" s="430">
        <v>8591.6299999999992</v>
      </c>
      <c r="CW83" s="430">
        <v>8652.3700000000008</v>
      </c>
      <c r="CX83" s="430">
        <v>8714.06</v>
      </c>
      <c r="CY83" s="432">
        <v>8775.82</v>
      </c>
      <c r="CZ83" s="432">
        <v>8837.6299999999992</v>
      </c>
      <c r="DA83" s="432">
        <v>8900.42</v>
      </c>
      <c r="DB83" s="432">
        <v>8963.27</v>
      </c>
      <c r="DC83" s="432">
        <v>9026.19</v>
      </c>
      <c r="DD83" s="432">
        <v>9090.09</v>
      </c>
      <c r="DE83" s="432">
        <v>9154.06</v>
      </c>
      <c r="DF83" s="432">
        <v>9218.09</v>
      </c>
      <c r="DG83" s="433">
        <v>9283.1299999999992</v>
      </c>
      <c r="DH83" s="433">
        <v>9348.23</v>
      </c>
      <c r="DI83" s="433">
        <v>9413.4</v>
      </c>
      <c r="DJ83" s="433">
        <v>9479.59</v>
      </c>
      <c r="DK83" s="431">
        <v>9545.85</v>
      </c>
    </row>
    <row r="84" spans="13:115" hidden="1">
      <c r="M84" s="424">
        <v>2000</v>
      </c>
      <c r="N84" s="429">
        <v>3846.77</v>
      </c>
      <c r="O84" s="429">
        <v>3885.16</v>
      </c>
      <c r="P84" s="429">
        <v>3923.62</v>
      </c>
      <c r="Q84" s="429">
        <v>3960.23</v>
      </c>
      <c r="R84" s="429">
        <v>3997.46</v>
      </c>
      <c r="S84" s="429">
        <v>4034.77</v>
      </c>
      <c r="T84" s="429">
        <v>4072.14</v>
      </c>
      <c r="U84" s="429">
        <v>4110.13</v>
      </c>
      <c r="V84" s="429">
        <v>4148.18</v>
      </c>
      <c r="W84" s="429">
        <v>4186.3100000000004</v>
      </c>
      <c r="X84" s="429">
        <v>4225.07</v>
      </c>
      <c r="Y84" s="429">
        <v>4263.8999999999996</v>
      </c>
      <c r="Z84" s="429">
        <v>4302.45</v>
      </c>
      <c r="AA84" s="429">
        <v>4341.63</v>
      </c>
      <c r="AB84" s="429">
        <v>4380.88</v>
      </c>
      <c r="AC84" s="429">
        <v>4419.8500000000004</v>
      </c>
      <c r="AD84" s="429">
        <v>4459.4399999999996</v>
      </c>
      <c r="AE84" s="429">
        <v>4499.1099999999997</v>
      </c>
      <c r="AF84" s="429">
        <v>4538.4799999999996</v>
      </c>
      <c r="AG84" s="429">
        <v>4578.4799999999996</v>
      </c>
      <c r="AH84" s="429">
        <v>4618.54</v>
      </c>
      <c r="AI84" s="429">
        <v>4658.68</v>
      </c>
      <c r="AJ84" s="429">
        <v>4699.46</v>
      </c>
      <c r="AK84" s="429">
        <v>4740.3100000000004</v>
      </c>
      <c r="AL84" s="429">
        <v>4780.3999999999996</v>
      </c>
      <c r="AM84" s="429">
        <v>4821.2259999999997</v>
      </c>
      <c r="AN84" s="429">
        <v>4862.0690000000004</v>
      </c>
      <c r="AO84" s="429">
        <v>4902.9799999999996</v>
      </c>
      <c r="AP84" s="429">
        <v>4944.53</v>
      </c>
      <c r="AQ84" s="429">
        <v>4986.1499999999996</v>
      </c>
      <c r="AR84" s="429">
        <v>5027.83</v>
      </c>
      <c r="AS84" s="429">
        <v>5070.18</v>
      </c>
      <c r="AT84" s="429">
        <v>5112.59</v>
      </c>
      <c r="AU84" s="429">
        <v>5156.75</v>
      </c>
      <c r="AV84" s="429">
        <v>5201.62</v>
      </c>
      <c r="AW84" s="429">
        <v>5246.57</v>
      </c>
      <c r="AX84" s="429">
        <v>5291.59</v>
      </c>
      <c r="AY84" s="429">
        <v>5337.37</v>
      </c>
      <c r="AZ84" s="429">
        <v>5383.21</v>
      </c>
      <c r="BA84" s="429">
        <v>5429.13</v>
      </c>
      <c r="BB84" s="429">
        <v>5475.83</v>
      </c>
      <c r="BC84" s="429">
        <v>5522.59</v>
      </c>
      <c r="BD84" s="429">
        <v>5568.97</v>
      </c>
      <c r="BE84" s="429">
        <v>5616.13</v>
      </c>
      <c r="BF84" s="429">
        <v>5663.36</v>
      </c>
      <c r="BG84" s="429">
        <v>5710.67</v>
      </c>
      <c r="BH84" s="429">
        <v>5758.76</v>
      </c>
      <c r="BI84" s="429">
        <v>5806.92</v>
      </c>
      <c r="BJ84" s="430">
        <v>5855.16</v>
      </c>
      <c r="BK84" s="430">
        <v>5904.2</v>
      </c>
      <c r="BL84" s="430">
        <v>5953.32</v>
      </c>
      <c r="BM84" s="430">
        <v>5998.59</v>
      </c>
      <c r="BN84" s="431">
        <v>6044.58</v>
      </c>
      <c r="BO84" s="431">
        <v>6090.63</v>
      </c>
      <c r="BP84" s="431">
        <v>6136.75</v>
      </c>
      <c r="BQ84" s="431">
        <v>6183.56</v>
      </c>
      <c r="BR84" s="431">
        <v>6230.43</v>
      </c>
      <c r="BS84" s="431">
        <v>6277.36</v>
      </c>
      <c r="BT84" s="431">
        <v>6325</v>
      </c>
      <c r="BU84" s="431">
        <v>6372.71</v>
      </c>
      <c r="BV84" s="431">
        <v>6420.47</v>
      </c>
      <c r="BW84" s="431">
        <v>6468.96</v>
      </c>
      <c r="BX84" s="431">
        <v>6517.51</v>
      </c>
      <c r="BY84" s="431">
        <v>6566.12</v>
      </c>
      <c r="BZ84" s="431">
        <v>6615.47</v>
      </c>
      <c r="CA84" s="431">
        <v>6664.88</v>
      </c>
      <c r="CB84" s="431">
        <v>6714.36</v>
      </c>
      <c r="CC84" s="431">
        <v>6764.58</v>
      </c>
      <c r="CD84" s="431">
        <v>6814.87</v>
      </c>
      <c r="CE84" s="431">
        <v>6865.22</v>
      </c>
      <c r="CF84" s="431">
        <v>6916.34</v>
      </c>
      <c r="CG84" s="431">
        <v>6967.52</v>
      </c>
      <c r="CH84" s="424">
        <v>7018.77</v>
      </c>
      <c r="CI84" s="424">
        <v>7070.79</v>
      </c>
      <c r="CJ84" s="424">
        <v>7122.88</v>
      </c>
      <c r="CK84" s="430">
        <v>7175.04</v>
      </c>
      <c r="CL84" s="430">
        <v>7227.99</v>
      </c>
      <c r="CM84" s="430">
        <v>7281</v>
      </c>
      <c r="CN84" s="430">
        <v>7334.08</v>
      </c>
      <c r="CO84" s="430">
        <v>7387.97</v>
      </c>
      <c r="CP84" s="430">
        <v>7441.93</v>
      </c>
      <c r="CQ84" s="430">
        <v>7495.95</v>
      </c>
      <c r="CR84" s="430">
        <v>7550.8</v>
      </c>
      <c r="CS84" s="430">
        <v>7605.71</v>
      </c>
      <c r="CT84" s="430">
        <v>7660.6850000000004</v>
      </c>
      <c r="CU84" s="430">
        <v>7716.5110000000004</v>
      </c>
      <c r="CV84" s="430">
        <v>7772.3990000000003</v>
      </c>
      <c r="CW84" s="430">
        <v>7828.3490000000002</v>
      </c>
      <c r="CX84" s="430">
        <v>7885.1670000000004</v>
      </c>
      <c r="CY84" s="432">
        <v>7942.0469999999996</v>
      </c>
      <c r="CZ84" s="432">
        <v>7998.99</v>
      </c>
      <c r="DA84" s="432">
        <v>8056.82</v>
      </c>
      <c r="DB84" s="432">
        <v>8114.71</v>
      </c>
      <c r="DC84" s="432">
        <v>8172.66</v>
      </c>
      <c r="DD84" s="432">
        <v>8231.51</v>
      </c>
      <c r="DE84" s="432">
        <v>8290.43</v>
      </c>
      <c r="DF84" s="432">
        <v>8349.41</v>
      </c>
      <c r="DG84" s="433">
        <v>8409.31</v>
      </c>
      <c r="DH84" s="433">
        <v>8469.27</v>
      </c>
      <c r="DI84" s="433">
        <v>8529.2999999999993</v>
      </c>
      <c r="DJ84" s="433">
        <v>8590.26</v>
      </c>
      <c r="DK84" s="431">
        <v>8651.2900000000009</v>
      </c>
    </row>
    <row r="85" spans="13:115" hidden="1">
      <c r="M85" s="424">
        <v>2001</v>
      </c>
      <c r="N85" s="429">
        <v>3416.48</v>
      </c>
      <c r="O85" s="429">
        <v>3451.75</v>
      </c>
      <c r="P85" s="429">
        <v>3487.1</v>
      </c>
      <c r="Q85" s="429">
        <v>3520.8</v>
      </c>
      <c r="R85" s="429">
        <v>3555.07</v>
      </c>
      <c r="S85" s="429">
        <v>3589.4</v>
      </c>
      <c r="T85" s="429">
        <v>3623.81</v>
      </c>
      <c r="U85" s="429">
        <v>3658.77</v>
      </c>
      <c r="V85" s="429">
        <v>3693.8</v>
      </c>
      <c r="W85" s="429">
        <v>3728.91</v>
      </c>
      <c r="X85" s="429">
        <v>3764.58</v>
      </c>
      <c r="Y85" s="429">
        <v>3800.32</v>
      </c>
      <c r="Z85" s="429">
        <v>3835.82</v>
      </c>
      <c r="AA85" s="429">
        <v>3871.89</v>
      </c>
      <c r="AB85" s="429">
        <v>3908.03</v>
      </c>
      <c r="AC85" s="429">
        <v>3943.92</v>
      </c>
      <c r="AD85" s="429">
        <v>3980.39</v>
      </c>
      <c r="AE85" s="429">
        <v>4016.92</v>
      </c>
      <c r="AF85" s="429">
        <v>4053.19</v>
      </c>
      <c r="AG85" s="429">
        <v>4090.04</v>
      </c>
      <c r="AH85" s="429">
        <v>4126.95</v>
      </c>
      <c r="AI85" s="429">
        <v>4163.93</v>
      </c>
      <c r="AJ85" s="429">
        <v>4201.5</v>
      </c>
      <c r="AK85" s="429">
        <v>4239.13</v>
      </c>
      <c r="AL85" s="429">
        <v>4276.1000000000004</v>
      </c>
      <c r="AM85" s="429">
        <v>4313.7190000000001</v>
      </c>
      <c r="AN85" s="429">
        <v>4351.3670000000002</v>
      </c>
      <c r="AO85" s="429">
        <v>4389.08</v>
      </c>
      <c r="AP85" s="429">
        <v>4427.38</v>
      </c>
      <c r="AQ85" s="429">
        <v>4465.74</v>
      </c>
      <c r="AR85" s="429">
        <v>4504.17</v>
      </c>
      <c r="AS85" s="429">
        <v>4543.2</v>
      </c>
      <c r="AT85" s="429">
        <v>4582.29</v>
      </c>
      <c r="AU85" s="429">
        <v>4622.96</v>
      </c>
      <c r="AV85" s="429">
        <v>4664.28</v>
      </c>
      <c r="AW85" s="429">
        <v>4705.67</v>
      </c>
      <c r="AX85" s="429">
        <v>4747.13</v>
      </c>
      <c r="AY85" s="429">
        <v>4789.28</v>
      </c>
      <c r="AZ85" s="429">
        <v>4831.5</v>
      </c>
      <c r="BA85" s="429">
        <v>4873.78</v>
      </c>
      <c r="BB85" s="429">
        <v>4916.78</v>
      </c>
      <c r="BC85" s="429">
        <v>4959.84</v>
      </c>
      <c r="BD85" s="429">
        <v>5002.5600000000004</v>
      </c>
      <c r="BE85" s="429">
        <v>5045.99</v>
      </c>
      <c r="BF85" s="429">
        <v>5089.5</v>
      </c>
      <c r="BG85" s="429">
        <v>5133.07</v>
      </c>
      <c r="BH85" s="429">
        <v>5177.3599999999997</v>
      </c>
      <c r="BI85" s="429">
        <v>5221.72</v>
      </c>
      <c r="BJ85" s="430">
        <v>5266.15</v>
      </c>
      <c r="BK85" s="430">
        <v>5311.32</v>
      </c>
      <c r="BL85" s="430">
        <v>5356.56</v>
      </c>
      <c r="BM85" s="430">
        <v>5398.34</v>
      </c>
      <c r="BN85" s="431">
        <v>5440.78</v>
      </c>
      <c r="BO85" s="431">
        <v>5483.28</v>
      </c>
      <c r="BP85" s="431">
        <v>5525.85</v>
      </c>
      <c r="BQ85" s="431">
        <v>5569.05</v>
      </c>
      <c r="BR85" s="431">
        <v>5612.3</v>
      </c>
      <c r="BS85" s="431">
        <v>5655.62</v>
      </c>
      <c r="BT85" s="431">
        <v>5699.58</v>
      </c>
      <c r="BU85" s="431">
        <v>5743.61</v>
      </c>
      <c r="BV85" s="431">
        <v>5787.7</v>
      </c>
      <c r="BW85" s="431">
        <v>5832.44</v>
      </c>
      <c r="BX85" s="431">
        <v>5877.25</v>
      </c>
      <c r="BY85" s="431">
        <v>5922.11</v>
      </c>
      <c r="BZ85" s="431">
        <v>5967.65</v>
      </c>
      <c r="CA85" s="431">
        <v>6013.25</v>
      </c>
      <c r="CB85" s="431">
        <v>6058.92</v>
      </c>
      <c r="CC85" s="431">
        <v>6105.27</v>
      </c>
      <c r="CD85" s="431">
        <v>6151.68</v>
      </c>
      <c r="CE85" s="431">
        <v>6198.15</v>
      </c>
      <c r="CF85" s="431">
        <v>6245.32</v>
      </c>
      <c r="CG85" s="431">
        <v>6292.56</v>
      </c>
      <c r="CH85" s="424">
        <v>6339.85</v>
      </c>
      <c r="CI85" s="424">
        <v>6387.86</v>
      </c>
      <c r="CJ85" s="424">
        <v>6435.94</v>
      </c>
      <c r="CK85" s="430">
        <v>6484.07</v>
      </c>
      <c r="CL85" s="430">
        <v>6532.94</v>
      </c>
      <c r="CM85" s="430">
        <v>6581.86</v>
      </c>
      <c r="CN85" s="430">
        <v>6630.85</v>
      </c>
      <c r="CO85" s="430">
        <v>6680.58</v>
      </c>
      <c r="CP85" s="430">
        <v>6730.38</v>
      </c>
      <c r="CQ85" s="430">
        <v>6780.23</v>
      </c>
      <c r="CR85" s="430">
        <v>6830.85</v>
      </c>
      <c r="CS85" s="430">
        <v>6881.53</v>
      </c>
      <c r="CT85" s="430">
        <v>6932.27</v>
      </c>
      <c r="CU85" s="430">
        <v>6983.79</v>
      </c>
      <c r="CV85" s="430">
        <v>7035.36</v>
      </c>
      <c r="CW85" s="430">
        <v>7087</v>
      </c>
      <c r="CX85" s="430">
        <v>7139.43</v>
      </c>
      <c r="CY85" s="432">
        <v>7191.93</v>
      </c>
      <c r="CZ85" s="432">
        <v>7244.48</v>
      </c>
      <c r="DA85" s="432">
        <v>7297.85</v>
      </c>
      <c r="DB85" s="432">
        <v>7351.27</v>
      </c>
      <c r="DC85" s="432">
        <v>7404.76</v>
      </c>
      <c r="DD85" s="432">
        <v>7459.07</v>
      </c>
      <c r="DE85" s="432">
        <v>7513.45</v>
      </c>
      <c r="DF85" s="432">
        <v>7567.88</v>
      </c>
      <c r="DG85" s="433">
        <v>7623.16</v>
      </c>
      <c r="DH85" s="433">
        <v>7678.5</v>
      </c>
      <c r="DI85" s="433">
        <v>7733.9</v>
      </c>
      <c r="DJ85" s="433">
        <v>7790.16</v>
      </c>
      <c r="DK85" s="431">
        <v>7846.48</v>
      </c>
    </row>
    <row r="86" spans="13:115" hidden="1">
      <c r="M86" s="424">
        <v>2002</v>
      </c>
      <c r="N86" s="429">
        <v>3024.81</v>
      </c>
      <c r="O86" s="429">
        <v>3057.24</v>
      </c>
      <c r="P86" s="429">
        <v>3089.75</v>
      </c>
      <c r="Q86" s="429">
        <v>3120.81</v>
      </c>
      <c r="R86" s="429">
        <v>3152.37</v>
      </c>
      <c r="S86" s="429">
        <v>3184.01</v>
      </c>
      <c r="T86" s="429">
        <v>3215.72</v>
      </c>
      <c r="U86" s="429">
        <v>3247.92</v>
      </c>
      <c r="V86" s="429">
        <v>3280.2</v>
      </c>
      <c r="W86" s="429">
        <v>3312.55</v>
      </c>
      <c r="X86" s="429">
        <v>3345.41</v>
      </c>
      <c r="Y86" s="429">
        <v>3378.34</v>
      </c>
      <c r="Z86" s="429">
        <v>3411.06</v>
      </c>
      <c r="AA86" s="429">
        <v>3444.3</v>
      </c>
      <c r="AB86" s="429">
        <v>3477.61</v>
      </c>
      <c r="AC86" s="429">
        <v>3510.71</v>
      </c>
      <c r="AD86" s="429">
        <v>3544.32</v>
      </c>
      <c r="AE86" s="429">
        <v>3578</v>
      </c>
      <c r="AF86" s="429">
        <v>3611.45</v>
      </c>
      <c r="AG86" s="429">
        <v>3645.43</v>
      </c>
      <c r="AH86" s="429">
        <v>3679.47</v>
      </c>
      <c r="AI86" s="429">
        <v>3713.58</v>
      </c>
      <c r="AJ86" s="429">
        <v>3748.22</v>
      </c>
      <c r="AK86" s="429">
        <v>3782.93</v>
      </c>
      <c r="AL86" s="429">
        <v>3817</v>
      </c>
      <c r="AM86" s="429">
        <v>3851.7550000000001</v>
      </c>
      <c r="AN86" s="429">
        <v>3886.4960000000001</v>
      </c>
      <c r="AO86" s="429">
        <v>3921.3</v>
      </c>
      <c r="AP86" s="429">
        <v>3956.64</v>
      </c>
      <c r="AQ86" s="429">
        <v>3992.04</v>
      </c>
      <c r="AR86" s="429">
        <v>4027.51</v>
      </c>
      <c r="AS86" s="429">
        <v>4063.52</v>
      </c>
      <c r="AT86" s="429">
        <v>4099.59</v>
      </c>
      <c r="AU86" s="429">
        <v>4137.08</v>
      </c>
      <c r="AV86" s="429">
        <v>4175.16</v>
      </c>
      <c r="AW86" s="429">
        <v>4213.3100000000004</v>
      </c>
      <c r="AX86" s="429">
        <v>4251.53</v>
      </c>
      <c r="AY86" s="429">
        <v>4290.38</v>
      </c>
      <c r="AZ86" s="429">
        <v>4329.29</v>
      </c>
      <c r="BA86" s="429">
        <v>4368.2700000000004</v>
      </c>
      <c r="BB86" s="429">
        <v>4407.8900000000003</v>
      </c>
      <c r="BC86" s="429">
        <v>4447.59</v>
      </c>
      <c r="BD86" s="429">
        <v>4486.9799999999996</v>
      </c>
      <c r="BE86" s="429">
        <v>4527.0200000000004</v>
      </c>
      <c r="BF86" s="429">
        <v>4567.13</v>
      </c>
      <c r="BG86" s="429">
        <v>4607.3100000000004</v>
      </c>
      <c r="BH86" s="429">
        <v>4648.1400000000003</v>
      </c>
      <c r="BI86" s="429">
        <v>4689.04</v>
      </c>
      <c r="BJ86" s="430">
        <v>4730.01</v>
      </c>
      <c r="BK86" s="430">
        <v>4771.6499999999996</v>
      </c>
      <c r="BL86" s="430">
        <v>4813.3599999999997</v>
      </c>
      <c r="BM86" s="430">
        <v>4851.97</v>
      </c>
      <c r="BN86" s="431">
        <v>4891.17</v>
      </c>
      <c r="BO86" s="431">
        <v>4930.4399999999996</v>
      </c>
      <c r="BP86" s="431">
        <v>4969.78</v>
      </c>
      <c r="BQ86" s="431">
        <v>5009.68</v>
      </c>
      <c r="BR86" s="431">
        <v>5049.6499999999996</v>
      </c>
      <c r="BS86" s="431">
        <v>5089.68</v>
      </c>
      <c r="BT86" s="431">
        <v>5130.29</v>
      </c>
      <c r="BU86" s="431">
        <v>5170.97</v>
      </c>
      <c r="BV86" s="431">
        <v>5211.7</v>
      </c>
      <c r="BW86" s="431">
        <v>5253.0339999999997</v>
      </c>
      <c r="BX86" s="431">
        <v>5294.44</v>
      </c>
      <c r="BY86" s="431">
        <v>5335.9</v>
      </c>
      <c r="BZ86" s="431">
        <v>5377.97</v>
      </c>
      <c r="CA86" s="431">
        <v>5420.1</v>
      </c>
      <c r="CB86" s="431">
        <v>5462.3</v>
      </c>
      <c r="CC86" s="431">
        <v>5505.11</v>
      </c>
      <c r="CD86" s="431">
        <v>5548</v>
      </c>
      <c r="CE86" s="431">
        <v>5590.94</v>
      </c>
      <c r="CF86" s="431">
        <v>5634.52</v>
      </c>
      <c r="CG86" s="431">
        <v>5678.16</v>
      </c>
      <c r="CH86" s="424">
        <v>5721.86</v>
      </c>
      <c r="CI86" s="424">
        <v>5766.22</v>
      </c>
      <c r="CJ86" s="424">
        <v>5810.63</v>
      </c>
      <c r="CK86" s="430">
        <v>5855.11</v>
      </c>
      <c r="CL86" s="430">
        <v>5900.26</v>
      </c>
      <c r="CM86" s="430">
        <v>5945.46</v>
      </c>
      <c r="CN86" s="430">
        <v>5990.73</v>
      </c>
      <c r="CO86" s="430">
        <v>6036.67</v>
      </c>
      <c r="CP86" s="430">
        <v>6082.68</v>
      </c>
      <c r="CQ86" s="430">
        <v>6128.75</v>
      </c>
      <c r="CR86" s="430">
        <v>6175.51</v>
      </c>
      <c r="CS86" s="430">
        <v>6222.34</v>
      </c>
      <c r="CT86" s="430">
        <v>6269.2209999999995</v>
      </c>
      <c r="CU86" s="430">
        <v>6316.8140000000003</v>
      </c>
      <c r="CV86" s="430">
        <v>6364.4690000000001</v>
      </c>
      <c r="CW86" s="430">
        <v>6412.1859999999997</v>
      </c>
      <c r="CX86" s="430">
        <v>6460.625</v>
      </c>
      <c r="CY86" s="432">
        <v>6509.1260000000002</v>
      </c>
      <c r="CZ86" s="432">
        <v>6557.69</v>
      </c>
      <c r="DA86" s="432">
        <v>6606.99</v>
      </c>
      <c r="DB86" s="432">
        <v>6656.35</v>
      </c>
      <c r="DC86" s="432">
        <v>6705.77</v>
      </c>
      <c r="DD86" s="432">
        <v>6755.95</v>
      </c>
      <c r="DE86" s="432">
        <v>6806.19</v>
      </c>
      <c r="DF86" s="432">
        <v>6856.49</v>
      </c>
      <c r="DG86" s="433">
        <v>6907.56</v>
      </c>
      <c r="DH86" s="433">
        <v>6958.69</v>
      </c>
      <c r="DI86" s="433">
        <v>7009.88</v>
      </c>
      <c r="DJ86" s="433">
        <v>7061.85</v>
      </c>
      <c r="DK86" s="431">
        <v>7113.89</v>
      </c>
    </row>
    <row r="87" spans="13:115" hidden="1">
      <c r="M87" s="424">
        <v>2003</v>
      </c>
      <c r="N87" s="429">
        <v>2666.62</v>
      </c>
      <c r="O87" s="429">
        <v>2696.45</v>
      </c>
      <c r="P87" s="429">
        <v>2726.36</v>
      </c>
      <c r="Q87" s="429">
        <v>2755</v>
      </c>
      <c r="R87" s="429">
        <v>2784.1</v>
      </c>
      <c r="S87" s="429">
        <v>2813.27</v>
      </c>
      <c r="T87" s="429">
        <v>2842.5</v>
      </c>
      <c r="U87" s="429">
        <v>2872.19</v>
      </c>
      <c r="V87" s="429">
        <v>2901.95</v>
      </c>
      <c r="W87" s="429">
        <v>2931.78</v>
      </c>
      <c r="X87" s="429">
        <v>2962.07</v>
      </c>
      <c r="Y87" s="429">
        <v>2992.43</v>
      </c>
      <c r="Z87" s="429">
        <v>3022.61</v>
      </c>
      <c r="AA87" s="429">
        <v>3053.26</v>
      </c>
      <c r="AB87" s="429">
        <v>3083.98</v>
      </c>
      <c r="AC87" s="429">
        <v>3114.52</v>
      </c>
      <c r="AD87" s="429">
        <v>3145.52</v>
      </c>
      <c r="AE87" s="429">
        <v>3176.6</v>
      </c>
      <c r="AF87" s="429">
        <v>3207.48</v>
      </c>
      <c r="AG87" s="429">
        <v>3238.83</v>
      </c>
      <c r="AH87" s="429">
        <v>3270.24</v>
      </c>
      <c r="AI87" s="429">
        <v>3301.73</v>
      </c>
      <c r="AJ87" s="429">
        <v>3333.69</v>
      </c>
      <c r="AK87" s="429">
        <v>3365.72</v>
      </c>
      <c r="AL87" s="429">
        <v>3397.26</v>
      </c>
      <c r="AM87" s="429">
        <v>3429.279</v>
      </c>
      <c r="AN87" s="429">
        <v>3461.3620000000001</v>
      </c>
      <c r="AO87" s="429">
        <v>3493.51</v>
      </c>
      <c r="AP87" s="429">
        <v>3526.14</v>
      </c>
      <c r="AQ87" s="429">
        <v>3558.83</v>
      </c>
      <c r="AR87" s="429">
        <v>3591.59</v>
      </c>
      <c r="AS87" s="429">
        <v>3624.83</v>
      </c>
      <c r="AT87" s="429">
        <v>3658.15</v>
      </c>
      <c r="AU87" s="429">
        <v>3692.73</v>
      </c>
      <c r="AV87" s="429">
        <v>3727.85</v>
      </c>
      <c r="AW87" s="429">
        <v>3763.04</v>
      </c>
      <c r="AX87" s="429">
        <v>3798.3</v>
      </c>
      <c r="AY87" s="429">
        <v>3834.12</v>
      </c>
      <c r="AZ87" s="429">
        <v>3870.01</v>
      </c>
      <c r="BA87" s="429">
        <v>3905.97</v>
      </c>
      <c r="BB87" s="429">
        <v>3942.51</v>
      </c>
      <c r="BC87" s="429">
        <v>3979.12</v>
      </c>
      <c r="BD87" s="429">
        <v>4015.47</v>
      </c>
      <c r="BE87" s="429">
        <v>4052.41</v>
      </c>
      <c r="BF87" s="429">
        <v>4089.41</v>
      </c>
      <c r="BG87" s="429">
        <v>4126.49</v>
      </c>
      <c r="BH87" s="429">
        <v>4164.1499999999996</v>
      </c>
      <c r="BI87" s="429">
        <v>4201.8900000000003</v>
      </c>
      <c r="BJ87" s="430">
        <v>4239.6899999999996</v>
      </c>
      <c r="BK87" s="430">
        <v>4278.1000000000004</v>
      </c>
      <c r="BL87" s="430">
        <v>4316.58</v>
      </c>
      <c r="BM87" s="430">
        <v>4352.29</v>
      </c>
      <c r="BN87" s="431">
        <v>4388.54</v>
      </c>
      <c r="BO87" s="431">
        <v>4424.8599999999997</v>
      </c>
      <c r="BP87" s="431">
        <v>4461.2299999999996</v>
      </c>
      <c r="BQ87" s="431">
        <v>4498.13</v>
      </c>
      <c r="BR87" s="431">
        <v>4535.09</v>
      </c>
      <c r="BS87" s="431">
        <v>4572.1099999999997</v>
      </c>
      <c r="BT87" s="431">
        <v>4609.66</v>
      </c>
      <c r="BU87" s="431">
        <v>4647.2700000000004</v>
      </c>
      <c r="BV87" s="431">
        <v>4684.95</v>
      </c>
      <c r="BW87" s="431">
        <v>4723.17</v>
      </c>
      <c r="BX87" s="431">
        <v>4761.45</v>
      </c>
      <c r="BY87" s="431">
        <v>4799.79</v>
      </c>
      <c r="BZ87" s="431">
        <v>4838.6899999999996</v>
      </c>
      <c r="CA87" s="431">
        <v>4877.6499999999996</v>
      </c>
      <c r="CB87" s="431">
        <v>4916.67</v>
      </c>
      <c r="CC87" s="431">
        <v>4956.26</v>
      </c>
      <c r="CD87" s="431">
        <v>4995.92</v>
      </c>
      <c r="CE87" s="431">
        <v>5035.63</v>
      </c>
      <c r="CF87" s="431">
        <v>5075.93</v>
      </c>
      <c r="CG87" s="431">
        <v>5116.28</v>
      </c>
      <c r="CH87" s="424">
        <v>5156.7</v>
      </c>
      <c r="CI87" s="424">
        <v>5197.71</v>
      </c>
      <c r="CJ87" s="424">
        <v>5238.78</v>
      </c>
      <c r="CK87" s="430">
        <v>5279.92</v>
      </c>
      <c r="CL87" s="430">
        <v>5321.66</v>
      </c>
      <c r="CM87" s="430">
        <v>5363.46</v>
      </c>
      <c r="CN87" s="430">
        <v>5405.32</v>
      </c>
      <c r="CO87" s="430">
        <v>5447.8</v>
      </c>
      <c r="CP87" s="430">
        <v>5490.35</v>
      </c>
      <c r="CQ87" s="430">
        <v>5532.95</v>
      </c>
      <c r="CR87" s="430">
        <v>5576.19</v>
      </c>
      <c r="CS87" s="430">
        <v>5619.49</v>
      </c>
      <c r="CT87" s="430">
        <v>5662.85</v>
      </c>
      <c r="CU87" s="430">
        <v>5706.86</v>
      </c>
      <c r="CV87" s="430">
        <v>5750.92</v>
      </c>
      <c r="CW87" s="430">
        <v>5795.05</v>
      </c>
      <c r="CX87" s="430">
        <v>5839.84</v>
      </c>
      <c r="CY87" s="432">
        <v>5884.69</v>
      </c>
      <c r="CZ87" s="432">
        <v>5929.6</v>
      </c>
      <c r="DA87" s="432">
        <v>5975.18</v>
      </c>
      <c r="DB87" s="432">
        <v>6020.83</v>
      </c>
      <c r="DC87" s="432">
        <v>6066.54</v>
      </c>
      <c r="DD87" s="432">
        <v>6112.93</v>
      </c>
      <c r="DE87" s="432">
        <v>6159.39</v>
      </c>
      <c r="DF87" s="432">
        <v>6205.9</v>
      </c>
      <c r="DG87" s="433">
        <v>6253.12</v>
      </c>
      <c r="DH87" s="433">
        <v>6300.4</v>
      </c>
      <c r="DI87" s="433">
        <v>6347.75</v>
      </c>
      <c r="DJ87" s="433">
        <v>6395.8</v>
      </c>
      <c r="DK87" s="431">
        <v>6443.92</v>
      </c>
    </row>
    <row r="88" spans="13:115" hidden="1">
      <c r="M88" s="424">
        <v>2004</v>
      </c>
      <c r="N88" s="429">
        <v>2338.3200000000002</v>
      </c>
      <c r="O88" s="429">
        <v>2365.77</v>
      </c>
      <c r="P88" s="429">
        <v>2393.3000000000002</v>
      </c>
      <c r="Q88" s="429">
        <v>2419.73</v>
      </c>
      <c r="R88" s="429">
        <v>2446.56</v>
      </c>
      <c r="S88" s="429">
        <v>2473.4699999999998</v>
      </c>
      <c r="T88" s="429">
        <v>2500.44</v>
      </c>
      <c r="U88" s="429">
        <v>2527.8200000000002</v>
      </c>
      <c r="V88" s="429">
        <v>2555.27</v>
      </c>
      <c r="W88" s="429">
        <v>2582.79</v>
      </c>
      <c r="X88" s="429">
        <v>2610.7199999999998</v>
      </c>
      <c r="Y88" s="429">
        <v>2638.73</v>
      </c>
      <c r="Z88" s="429">
        <v>2666.58</v>
      </c>
      <c r="AA88" s="429">
        <v>2694.86</v>
      </c>
      <c r="AB88" s="429">
        <v>2723.21</v>
      </c>
      <c r="AC88" s="429">
        <v>2751.4</v>
      </c>
      <c r="AD88" s="429">
        <v>2780.01</v>
      </c>
      <c r="AE88" s="429">
        <v>2808.7</v>
      </c>
      <c r="AF88" s="429">
        <v>2837.22</v>
      </c>
      <c r="AG88" s="429">
        <v>2866.16</v>
      </c>
      <c r="AH88" s="429">
        <v>2895.17</v>
      </c>
      <c r="AI88" s="429">
        <v>2924.25</v>
      </c>
      <c r="AJ88" s="429">
        <v>2953.76</v>
      </c>
      <c r="AK88" s="429">
        <v>2983.33</v>
      </c>
      <c r="AL88" s="429">
        <v>3012.48</v>
      </c>
      <c r="AM88" s="429">
        <v>3042.0639999999999</v>
      </c>
      <c r="AN88" s="429">
        <v>3071.71</v>
      </c>
      <c r="AO88" s="429">
        <v>3101.42</v>
      </c>
      <c r="AP88" s="429">
        <v>3131.56</v>
      </c>
      <c r="AQ88" s="429">
        <v>3161.77</v>
      </c>
      <c r="AR88" s="429">
        <v>3192.05</v>
      </c>
      <c r="AS88" s="429">
        <v>3222.76</v>
      </c>
      <c r="AT88" s="429">
        <v>3253.55</v>
      </c>
      <c r="AU88" s="429">
        <v>3285.47</v>
      </c>
      <c r="AV88" s="429">
        <v>3317.87</v>
      </c>
      <c r="AW88" s="429">
        <v>3350.34</v>
      </c>
      <c r="AX88" s="429">
        <v>3382.89</v>
      </c>
      <c r="AY88" s="429">
        <v>3415.94</v>
      </c>
      <c r="AZ88" s="429">
        <v>3449.06</v>
      </c>
      <c r="BA88" s="429">
        <v>3482.26</v>
      </c>
      <c r="BB88" s="429">
        <v>3515.97</v>
      </c>
      <c r="BC88" s="429">
        <v>3549.76</v>
      </c>
      <c r="BD88" s="429">
        <v>3583.32</v>
      </c>
      <c r="BE88" s="429">
        <v>3617.41</v>
      </c>
      <c r="BF88" s="429">
        <v>3651.57</v>
      </c>
      <c r="BG88" s="429">
        <v>3685.8</v>
      </c>
      <c r="BH88" s="429">
        <v>3720.56</v>
      </c>
      <c r="BI88" s="429">
        <v>3755.39</v>
      </c>
      <c r="BJ88" s="430">
        <v>3790.3</v>
      </c>
      <c r="BK88" s="430">
        <v>3825.75</v>
      </c>
      <c r="BL88" s="430">
        <v>3861.27</v>
      </c>
      <c r="BM88" s="430">
        <v>3894.32</v>
      </c>
      <c r="BN88" s="431">
        <v>3927.86</v>
      </c>
      <c r="BO88" s="431">
        <v>3961.47</v>
      </c>
      <c r="BP88" s="431">
        <v>3995.13</v>
      </c>
      <c r="BQ88" s="431">
        <v>4029.27</v>
      </c>
      <c r="BR88" s="431">
        <v>4063.47</v>
      </c>
      <c r="BS88" s="431">
        <v>4097.7299999999996</v>
      </c>
      <c r="BT88" s="431">
        <v>4132.4799999999996</v>
      </c>
      <c r="BU88" s="431">
        <v>4167.29</v>
      </c>
      <c r="BV88" s="431">
        <v>4202.16</v>
      </c>
      <c r="BW88" s="431">
        <v>4237.5200000000004</v>
      </c>
      <c r="BX88" s="431">
        <v>4272.9399999999996</v>
      </c>
      <c r="BY88" s="431">
        <v>4308.43</v>
      </c>
      <c r="BZ88" s="431">
        <v>4344.42</v>
      </c>
      <c r="CA88" s="431">
        <v>4380.47</v>
      </c>
      <c r="CB88" s="431">
        <v>4416.59</v>
      </c>
      <c r="CC88" s="431">
        <v>4453.22</v>
      </c>
      <c r="CD88" s="431">
        <v>4489.92</v>
      </c>
      <c r="CE88" s="431">
        <v>4526.67</v>
      </c>
      <c r="CF88" s="431">
        <v>4563.95</v>
      </c>
      <c r="CG88" s="431">
        <v>4601.3</v>
      </c>
      <c r="CH88" s="424">
        <v>4638.71</v>
      </c>
      <c r="CI88" s="424">
        <v>4676.6499999999996</v>
      </c>
      <c r="CJ88" s="424">
        <v>4714.66</v>
      </c>
      <c r="CK88" s="430">
        <v>4752.7299999999996</v>
      </c>
      <c r="CL88" s="430">
        <v>4791.3500000000004</v>
      </c>
      <c r="CM88" s="430">
        <v>4830.03</v>
      </c>
      <c r="CN88" s="430">
        <v>4868.78</v>
      </c>
      <c r="CO88" s="430">
        <v>4908.08</v>
      </c>
      <c r="CP88" s="430">
        <v>4947.45</v>
      </c>
      <c r="CQ88" s="430">
        <v>4986.88</v>
      </c>
      <c r="CR88" s="430">
        <v>5026.8900000000003</v>
      </c>
      <c r="CS88" s="430">
        <v>5066.96</v>
      </c>
      <c r="CT88" s="430">
        <v>5107.09</v>
      </c>
      <c r="CU88" s="430">
        <v>5147.8</v>
      </c>
      <c r="CV88" s="430">
        <v>5188.58</v>
      </c>
      <c r="CW88" s="430">
        <v>5229.42</v>
      </c>
      <c r="CX88" s="430">
        <v>5270.87</v>
      </c>
      <c r="CY88" s="432">
        <v>5312.37</v>
      </c>
      <c r="CZ88" s="432">
        <v>5353.93</v>
      </c>
      <c r="DA88" s="432">
        <v>5396.11</v>
      </c>
      <c r="DB88" s="432">
        <v>5438.35</v>
      </c>
      <c r="DC88" s="432">
        <v>5480.65</v>
      </c>
      <c r="DD88" s="432">
        <v>5523.58</v>
      </c>
      <c r="DE88" s="432">
        <v>5566.57</v>
      </c>
      <c r="DF88" s="432">
        <v>5609.62</v>
      </c>
      <c r="DG88" s="433">
        <v>5653.31</v>
      </c>
      <c r="DH88" s="433">
        <v>5697.06</v>
      </c>
      <c r="DI88" s="433">
        <v>5740.88</v>
      </c>
      <c r="DJ88" s="433">
        <v>5785.34</v>
      </c>
      <c r="DK88" s="431">
        <v>5829.87</v>
      </c>
    </row>
    <row r="89" spans="13:115" hidden="1">
      <c r="M89" s="424">
        <v>2005</v>
      </c>
      <c r="N89" s="429">
        <v>2035.24</v>
      </c>
      <c r="O89" s="429">
        <v>2060.4899999999998</v>
      </c>
      <c r="P89" s="429">
        <v>2085.83</v>
      </c>
      <c r="Q89" s="429">
        <v>2110.1999999999998</v>
      </c>
      <c r="R89" s="429">
        <v>2134.9499999999998</v>
      </c>
      <c r="S89" s="429">
        <v>2159.7600000000002</v>
      </c>
      <c r="T89" s="429">
        <v>2184.65</v>
      </c>
      <c r="U89" s="429">
        <v>2209.9</v>
      </c>
      <c r="V89" s="429">
        <v>2235.21</v>
      </c>
      <c r="W89" s="429">
        <v>2260.6</v>
      </c>
      <c r="X89" s="429">
        <v>2286.36</v>
      </c>
      <c r="Y89" s="429">
        <v>2312.19</v>
      </c>
      <c r="Z89" s="429">
        <v>2337.9</v>
      </c>
      <c r="AA89" s="429">
        <v>2363.9899999999998</v>
      </c>
      <c r="AB89" s="429">
        <v>2390.14</v>
      </c>
      <c r="AC89" s="429">
        <v>2416.17</v>
      </c>
      <c r="AD89" s="429">
        <v>2442.58</v>
      </c>
      <c r="AE89" s="429">
        <v>2469.0500000000002</v>
      </c>
      <c r="AF89" s="429">
        <v>2495.4</v>
      </c>
      <c r="AG89" s="429">
        <v>2522.12</v>
      </c>
      <c r="AH89" s="429">
        <v>2548.9</v>
      </c>
      <c r="AI89" s="429">
        <v>2575.7600000000002</v>
      </c>
      <c r="AJ89" s="429">
        <v>2603</v>
      </c>
      <c r="AK89" s="429">
        <v>2630.31</v>
      </c>
      <c r="AL89" s="429">
        <v>2657.2</v>
      </c>
      <c r="AM89" s="429">
        <v>2684.5889999999999</v>
      </c>
      <c r="AN89" s="429">
        <v>2711.9850000000001</v>
      </c>
      <c r="AO89" s="429">
        <v>2739.45</v>
      </c>
      <c r="AP89" s="429">
        <v>2767.3</v>
      </c>
      <c r="AQ89" s="429">
        <v>2795.21</v>
      </c>
      <c r="AR89" s="429">
        <v>2823.2</v>
      </c>
      <c r="AS89" s="429">
        <v>2851.58</v>
      </c>
      <c r="AT89" s="429">
        <v>2880.02</v>
      </c>
      <c r="AU89" s="429">
        <v>2909.48</v>
      </c>
      <c r="AV89" s="429">
        <v>2939.38</v>
      </c>
      <c r="AW89" s="429">
        <v>2969.35</v>
      </c>
      <c r="AX89" s="429">
        <v>2999.38</v>
      </c>
      <c r="AY89" s="429">
        <v>3029.88</v>
      </c>
      <c r="AZ89" s="429">
        <v>3060.45</v>
      </c>
      <c r="BA89" s="429">
        <v>3091.08</v>
      </c>
      <c r="BB89" s="429">
        <v>3122.19</v>
      </c>
      <c r="BC89" s="429">
        <v>3153.37</v>
      </c>
      <c r="BD89" s="429">
        <v>3184.35</v>
      </c>
      <c r="BE89" s="429">
        <v>3215.82</v>
      </c>
      <c r="BF89" s="429">
        <v>3247.35</v>
      </c>
      <c r="BG89" s="429">
        <v>3278.95</v>
      </c>
      <c r="BH89" s="429">
        <v>3311.04</v>
      </c>
      <c r="BI89" s="429">
        <v>3343.19</v>
      </c>
      <c r="BJ89" s="430">
        <v>3375.42</v>
      </c>
      <c r="BK89" s="430">
        <v>3408.14</v>
      </c>
      <c r="BL89" s="430">
        <v>3440.93</v>
      </c>
      <c r="BM89" s="430">
        <v>3471.53</v>
      </c>
      <c r="BN89" s="431">
        <v>3502.57</v>
      </c>
      <c r="BO89" s="431">
        <v>3533.67</v>
      </c>
      <c r="BP89" s="431">
        <v>3564.83</v>
      </c>
      <c r="BQ89" s="431">
        <v>3596.42</v>
      </c>
      <c r="BR89" s="431">
        <v>3628.08</v>
      </c>
      <c r="BS89" s="431">
        <v>3659.8</v>
      </c>
      <c r="BT89" s="431">
        <v>3691.95</v>
      </c>
      <c r="BU89" s="431">
        <v>3724.16</v>
      </c>
      <c r="BV89" s="431">
        <v>3756.44</v>
      </c>
      <c r="BW89" s="431">
        <v>3789.17</v>
      </c>
      <c r="BX89" s="431">
        <v>3821.96</v>
      </c>
      <c r="BY89" s="431">
        <v>3854.81</v>
      </c>
      <c r="BZ89" s="431">
        <v>3888.11</v>
      </c>
      <c r="CA89" s="431">
        <v>3921.48</v>
      </c>
      <c r="CB89" s="431">
        <v>3954.92</v>
      </c>
      <c r="CC89" s="431">
        <v>3988.82</v>
      </c>
      <c r="CD89" s="431">
        <v>4022.78</v>
      </c>
      <c r="CE89" s="431">
        <v>4056.8</v>
      </c>
      <c r="CF89" s="431">
        <v>4091.3</v>
      </c>
      <c r="CG89" s="431">
        <v>4125.87</v>
      </c>
      <c r="CH89" s="424">
        <v>4160.5</v>
      </c>
      <c r="CI89" s="424">
        <v>4195.6099999999997</v>
      </c>
      <c r="CJ89" s="424">
        <v>4230.79</v>
      </c>
      <c r="CK89" s="430">
        <v>4266.03</v>
      </c>
      <c r="CL89" s="430">
        <v>4301.7700000000004</v>
      </c>
      <c r="CM89" s="430">
        <v>4337.57</v>
      </c>
      <c r="CN89" s="430">
        <v>4373.4399999999996</v>
      </c>
      <c r="CO89" s="430">
        <v>4409.82</v>
      </c>
      <c r="CP89" s="430">
        <v>4446.25</v>
      </c>
      <c r="CQ89" s="430">
        <v>4482.75</v>
      </c>
      <c r="CR89" s="430">
        <v>4519.78</v>
      </c>
      <c r="CS89" s="430">
        <v>4556.8599999999997</v>
      </c>
      <c r="CT89" s="430">
        <v>4594.01</v>
      </c>
      <c r="CU89" s="430">
        <v>4631.6899999999996</v>
      </c>
      <c r="CV89" s="430">
        <v>4669.43</v>
      </c>
      <c r="CW89" s="430">
        <v>4707.24</v>
      </c>
      <c r="CX89" s="430">
        <v>4745.59</v>
      </c>
      <c r="CY89" s="432">
        <v>4784</v>
      </c>
      <c r="CZ89" s="432">
        <v>4822.4799999999996</v>
      </c>
      <c r="DA89" s="432">
        <v>4861.51</v>
      </c>
      <c r="DB89" s="432">
        <v>4900.6099999999997</v>
      </c>
      <c r="DC89" s="432">
        <v>4939.7700000000004</v>
      </c>
      <c r="DD89" s="432">
        <v>4979.49</v>
      </c>
      <c r="DE89" s="432">
        <v>5019.28</v>
      </c>
      <c r="DF89" s="432">
        <v>5059.13</v>
      </c>
      <c r="DG89" s="433">
        <v>5099.57</v>
      </c>
      <c r="DH89" s="433">
        <v>5140.0600000000004</v>
      </c>
      <c r="DI89" s="433">
        <v>5180.62</v>
      </c>
      <c r="DJ89" s="433">
        <v>5221.7700000000004</v>
      </c>
      <c r="DK89" s="431">
        <v>5262.98</v>
      </c>
    </row>
    <row r="90" spans="13:115" hidden="1">
      <c r="M90" s="424">
        <v>2006</v>
      </c>
      <c r="N90" s="429">
        <v>1755.24</v>
      </c>
      <c r="O90" s="429">
        <v>1778.46</v>
      </c>
      <c r="P90" s="429">
        <v>1801.76</v>
      </c>
      <c r="Q90" s="429">
        <v>1824.25</v>
      </c>
      <c r="R90" s="429">
        <v>1847.07</v>
      </c>
      <c r="S90" s="429">
        <v>1869.95</v>
      </c>
      <c r="T90" s="429">
        <v>1892.91</v>
      </c>
      <c r="U90" s="429">
        <v>1916.18</v>
      </c>
      <c r="V90" s="429">
        <v>1939.53</v>
      </c>
      <c r="W90" s="429">
        <v>1962.95</v>
      </c>
      <c r="X90" s="429">
        <v>1986.7</v>
      </c>
      <c r="Y90" s="429">
        <v>2010.52</v>
      </c>
      <c r="Z90" s="429">
        <v>2034.25</v>
      </c>
      <c r="AA90" s="429">
        <v>2058.31</v>
      </c>
      <c r="AB90" s="429">
        <v>2082.44</v>
      </c>
      <c r="AC90" s="429">
        <v>2106.4699999999998</v>
      </c>
      <c r="AD90" s="429">
        <v>2130.84</v>
      </c>
      <c r="AE90" s="429">
        <v>2155.2800000000002</v>
      </c>
      <c r="AF90" s="429">
        <v>2179.6</v>
      </c>
      <c r="AG90" s="429">
        <v>2204.27</v>
      </c>
      <c r="AH90" s="429">
        <v>2229.0100000000002</v>
      </c>
      <c r="AI90" s="429">
        <v>2253.81</v>
      </c>
      <c r="AJ90" s="429">
        <v>2278.96</v>
      </c>
      <c r="AK90" s="429">
        <v>2304.1799999999998</v>
      </c>
      <c r="AL90" s="429">
        <v>2329</v>
      </c>
      <c r="AM90" s="429">
        <v>2354.337</v>
      </c>
      <c r="AN90" s="429">
        <v>2379.6550000000002</v>
      </c>
      <c r="AO90" s="429">
        <v>2405.04</v>
      </c>
      <c r="AP90" s="429">
        <v>2430.77</v>
      </c>
      <c r="AQ90" s="429">
        <v>2456.5700000000002</v>
      </c>
      <c r="AR90" s="429">
        <v>2482.4299999999998</v>
      </c>
      <c r="AS90" s="429">
        <v>2508.66</v>
      </c>
      <c r="AT90" s="429">
        <v>2534.94</v>
      </c>
      <c r="AU90" s="429">
        <v>2562.13</v>
      </c>
      <c r="AV90" s="429">
        <v>2589.71</v>
      </c>
      <c r="AW90" s="429">
        <v>2617.37</v>
      </c>
      <c r="AX90" s="429">
        <v>2645.09</v>
      </c>
      <c r="AY90" s="429">
        <v>2673.22</v>
      </c>
      <c r="AZ90" s="429">
        <v>2701.42</v>
      </c>
      <c r="BA90" s="429">
        <v>2729.7</v>
      </c>
      <c r="BB90" s="429">
        <v>2758.4</v>
      </c>
      <c r="BC90" s="429">
        <v>2787.16</v>
      </c>
      <c r="BD90" s="429">
        <v>2815.77</v>
      </c>
      <c r="BE90" s="429">
        <v>2844.81</v>
      </c>
      <c r="BF90" s="429">
        <v>2873.92</v>
      </c>
      <c r="BG90" s="429">
        <v>2903.09</v>
      </c>
      <c r="BH90" s="429">
        <v>2932.7</v>
      </c>
      <c r="BI90" s="429">
        <v>2962.39</v>
      </c>
      <c r="BJ90" s="430">
        <v>2992.14</v>
      </c>
      <c r="BK90" s="430">
        <v>3022.33</v>
      </c>
      <c r="BL90" s="430">
        <v>3052.6</v>
      </c>
      <c r="BM90" s="430">
        <v>3080.93</v>
      </c>
      <c r="BN90" s="431">
        <v>3109.66</v>
      </c>
      <c r="BO90" s="431">
        <v>3138.45</v>
      </c>
      <c r="BP90" s="431">
        <v>3167.3</v>
      </c>
      <c r="BQ90" s="431">
        <v>3196.54</v>
      </c>
      <c r="BR90" s="431">
        <v>3225.84</v>
      </c>
      <c r="BS90" s="431">
        <v>3255.21</v>
      </c>
      <c r="BT90" s="431">
        <v>3284.97</v>
      </c>
      <c r="BU90" s="431">
        <v>3314.79</v>
      </c>
      <c r="BV90" s="431">
        <v>3344.67</v>
      </c>
      <c r="BW90" s="431">
        <v>3374.96</v>
      </c>
      <c r="BX90" s="431">
        <v>3405.32</v>
      </c>
      <c r="BY90" s="431">
        <v>3435.79</v>
      </c>
      <c r="BZ90" s="431">
        <v>3466.56</v>
      </c>
      <c r="CA90" s="431">
        <v>3497.45</v>
      </c>
      <c r="CB90" s="431">
        <v>3528.4</v>
      </c>
      <c r="CC90" s="431">
        <v>3559.78</v>
      </c>
      <c r="CD90" s="431">
        <v>3591.21</v>
      </c>
      <c r="CE90" s="431">
        <v>3622.71</v>
      </c>
      <c r="CF90" s="431">
        <v>3654.65</v>
      </c>
      <c r="CG90" s="431">
        <v>3686.65</v>
      </c>
      <c r="CH90" s="424">
        <v>3718.7</v>
      </c>
      <c r="CI90" s="424">
        <v>3751.21</v>
      </c>
      <c r="CJ90" s="424">
        <v>3783.77</v>
      </c>
      <c r="CK90" s="430">
        <v>3816.4</v>
      </c>
      <c r="CL90" s="430">
        <v>3849.48</v>
      </c>
      <c r="CM90" s="430">
        <v>3882.62</v>
      </c>
      <c r="CN90" s="430">
        <v>3915.82</v>
      </c>
      <c r="CO90" s="430">
        <v>3949.49</v>
      </c>
      <c r="CP90" s="430">
        <v>3983.22</v>
      </c>
      <c r="CQ90" s="430">
        <v>4017.02</v>
      </c>
      <c r="CR90" s="430">
        <v>4051.28</v>
      </c>
      <c r="CS90" s="430">
        <v>4085.61</v>
      </c>
      <c r="CT90" s="430">
        <v>4120.01</v>
      </c>
      <c r="CU90" s="430">
        <v>4154.88</v>
      </c>
      <c r="CV90" s="430">
        <v>4189.82</v>
      </c>
      <c r="CW90" s="430">
        <v>4224.82</v>
      </c>
      <c r="CX90" s="430">
        <v>4260.32</v>
      </c>
      <c r="CY90" s="432">
        <v>4295.88</v>
      </c>
      <c r="CZ90" s="432">
        <v>4331.5</v>
      </c>
      <c r="DA90" s="432">
        <v>4367.63</v>
      </c>
      <c r="DB90" s="432">
        <v>4403.82</v>
      </c>
      <c r="DC90" s="432">
        <v>4440.07</v>
      </c>
      <c r="DD90" s="432">
        <v>4476.84</v>
      </c>
      <c r="DE90" s="432">
        <v>4513.67</v>
      </c>
      <c r="DF90" s="432">
        <v>4550.57</v>
      </c>
      <c r="DG90" s="433">
        <v>4587.99</v>
      </c>
      <c r="DH90" s="433">
        <v>4625.4799999999996</v>
      </c>
      <c r="DI90" s="433">
        <v>4663.03</v>
      </c>
      <c r="DJ90" s="433">
        <v>4701.12</v>
      </c>
      <c r="DK90" s="431">
        <v>4739.2700000000004</v>
      </c>
    </row>
    <row r="91" spans="13:115" hidden="1">
      <c r="M91" s="424">
        <v>2007</v>
      </c>
      <c r="N91" s="429">
        <v>1496.56</v>
      </c>
      <c r="O91" s="429">
        <v>1517.91</v>
      </c>
      <c r="P91" s="429">
        <v>1539.33</v>
      </c>
      <c r="Q91" s="429">
        <v>1560.08</v>
      </c>
      <c r="R91" s="429">
        <v>1581.11</v>
      </c>
      <c r="S91" s="429">
        <v>1602.21</v>
      </c>
      <c r="T91" s="429">
        <v>1623.38</v>
      </c>
      <c r="U91" s="429">
        <v>1644.84</v>
      </c>
      <c r="V91" s="429">
        <v>1666.37</v>
      </c>
      <c r="W91" s="429">
        <v>1687.97</v>
      </c>
      <c r="X91" s="429">
        <v>1709.86</v>
      </c>
      <c r="Y91" s="429">
        <v>1731.83</v>
      </c>
      <c r="Z91" s="429">
        <v>1753.72</v>
      </c>
      <c r="AA91" s="429">
        <v>1775.91</v>
      </c>
      <c r="AB91" s="429">
        <v>1798.17</v>
      </c>
      <c r="AC91" s="429">
        <v>1820.36</v>
      </c>
      <c r="AD91" s="429">
        <v>1842.84</v>
      </c>
      <c r="AE91" s="429">
        <v>1865.39</v>
      </c>
      <c r="AF91" s="429">
        <v>1887.86</v>
      </c>
      <c r="AG91" s="429">
        <v>1910.63</v>
      </c>
      <c r="AH91" s="429">
        <v>1933.47</v>
      </c>
      <c r="AI91" s="429">
        <v>1956.38</v>
      </c>
      <c r="AJ91" s="429">
        <v>1979.6</v>
      </c>
      <c r="AK91" s="429">
        <v>2002.88</v>
      </c>
      <c r="AL91" s="429">
        <v>2025.9</v>
      </c>
      <c r="AM91" s="429">
        <v>2049.2359999999999</v>
      </c>
      <c r="AN91" s="429">
        <v>2072.6329999999998</v>
      </c>
      <c r="AO91" s="429">
        <v>2096.1</v>
      </c>
      <c r="AP91" s="429">
        <v>2119.87</v>
      </c>
      <c r="AQ91" s="429">
        <v>2143.71</v>
      </c>
      <c r="AR91" s="429">
        <v>2167.62</v>
      </c>
      <c r="AS91" s="429">
        <v>2191.85</v>
      </c>
      <c r="AT91" s="429">
        <v>2216.15</v>
      </c>
      <c r="AU91" s="429">
        <v>2241.2399999999998</v>
      </c>
      <c r="AV91" s="429">
        <v>2266.6799999999998</v>
      </c>
      <c r="AW91" s="429">
        <v>2292.19</v>
      </c>
      <c r="AX91" s="429">
        <v>2317.77</v>
      </c>
      <c r="AY91" s="429">
        <v>2343.7199999999998</v>
      </c>
      <c r="AZ91" s="429">
        <v>2369.7399999999998</v>
      </c>
      <c r="BA91" s="429">
        <v>2395.84</v>
      </c>
      <c r="BB91" s="429">
        <v>2422.31</v>
      </c>
      <c r="BC91" s="429">
        <v>2448.85</v>
      </c>
      <c r="BD91" s="429">
        <v>2475.2600000000002</v>
      </c>
      <c r="BE91" s="429">
        <v>2502.06</v>
      </c>
      <c r="BF91" s="429">
        <v>2528.92</v>
      </c>
      <c r="BG91" s="429">
        <v>2555.86</v>
      </c>
      <c r="BH91" s="429">
        <v>2583.1799999999998</v>
      </c>
      <c r="BI91" s="429">
        <v>2610.58</v>
      </c>
      <c r="BJ91" s="430">
        <v>2638.04</v>
      </c>
      <c r="BK91" s="430">
        <v>2665.91</v>
      </c>
      <c r="BL91" s="430">
        <v>2693.84</v>
      </c>
      <c r="BM91" s="430">
        <v>2720.08</v>
      </c>
      <c r="BN91" s="431">
        <v>2746.67</v>
      </c>
      <c r="BO91" s="431">
        <v>2773.33</v>
      </c>
      <c r="BP91" s="431">
        <v>2800.04</v>
      </c>
      <c r="BQ91" s="431">
        <v>2827.11</v>
      </c>
      <c r="BR91" s="431">
        <v>2854.24</v>
      </c>
      <c r="BS91" s="431">
        <v>2881.43</v>
      </c>
      <c r="BT91" s="431">
        <v>2908.98</v>
      </c>
      <c r="BU91" s="431">
        <v>2936.59</v>
      </c>
      <c r="BV91" s="431">
        <v>2964.26</v>
      </c>
      <c r="BW91" s="431">
        <v>2992.3</v>
      </c>
      <c r="BX91" s="431">
        <v>3020.4</v>
      </c>
      <c r="BY91" s="431">
        <v>3048.57</v>
      </c>
      <c r="BZ91" s="431">
        <v>3077.1</v>
      </c>
      <c r="CA91" s="431">
        <v>3105.7</v>
      </c>
      <c r="CB91" s="431">
        <v>3134.36</v>
      </c>
      <c r="CC91" s="431">
        <v>3163.41</v>
      </c>
      <c r="CD91" s="431">
        <v>3192.52</v>
      </c>
      <c r="CE91" s="431">
        <v>3221.69</v>
      </c>
      <c r="CF91" s="431">
        <v>3251.25</v>
      </c>
      <c r="CG91" s="431">
        <v>3280.87</v>
      </c>
      <c r="CH91" s="424">
        <v>3310.56</v>
      </c>
      <c r="CI91" s="424">
        <v>3340.64</v>
      </c>
      <c r="CJ91" s="424">
        <v>3370.79</v>
      </c>
      <c r="CK91" s="430">
        <v>3401.01</v>
      </c>
      <c r="CL91" s="430">
        <v>3431.63</v>
      </c>
      <c r="CM91" s="430">
        <v>3462.3110000000001</v>
      </c>
      <c r="CN91" s="430">
        <v>3493.06</v>
      </c>
      <c r="CO91" s="430">
        <v>3524.23</v>
      </c>
      <c r="CP91" s="430">
        <v>3555.46</v>
      </c>
      <c r="CQ91" s="430">
        <v>3586.75</v>
      </c>
      <c r="CR91" s="430">
        <v>3618.47</v>
      </c>
      <c r="CS91" s="430">
        <v>3650.25</v>
      </c>
      <c r="CT91" s="430">
        <v>3682.1</v>
      </c>
      <c r="CU91" s="430">
        <v>3714.38</v>
      </c>
      <c r="CV91" s="430">
        <v>3746.73</v>
      </c>
      <c r="CW91" s="430">
        <v>3779.14</v>
      </c>
      <c r="CX91" s="430">
        <v>3812</v>
      </c>
      <c r="CY91" s="432">
        <v>3844.92</v>
      </c>
      <c r="CZ91" s="432">
        <v>3877.91</v>
      </c>
      <c r="DA91" s="432">
        <v>3911.35</v>
      </c>
      <c r="DB91" s="432">
        <v>3944.86</v>
      </c>
      <c r="DC91" s="432">
        <v>3978.43</v>
      </c>
      <c r="DD91" s="432">
        <v>4012.47</v>
      </c>
      <c r="DE91" s="432">
        <v>4046.57</v>
      </c>
      <c r="DF91" s="432">
        <v>4080.73</v>
      </c>
      <c r="DG91" s="433">
        <v>4115.38</v>
      </c>
      <c r="DH91" s="433">
        <v>4150.08</v>
      </c>
      <c r="DI91" s="433">
        <v>4184.8500000000004</v>
      </c>
      <c r="DJ91" s="433">
        <v>4220.1099999999997</v>
      </c>
      <c r="DK91" s="431">
        <v>4255.43</v>
      </c>
    </row>
    <row r="92" spans="13:115" hidden="1">
      <c r="M92" s="424">
        <v>2008</v>
      </c>
      <c r="N92" s="429">
        <v>1257.58</v>
      </c>
      <c r="O92" s="429">
        <v>1277.2</v>
      </c>
      <c r="P92" s="429">
        <v>1296.8900000000001</v>
      </c>
      <c r="Q92" s="429">
        <v>1316.02</v>
      </c>
      <c r="R92" s="429">
        <v>1335.4</v>
      </c>
      <c r="S92" s="429">
        <v>1354.86</v>
      </c>
      <c r="T92" s="429">
        <v>1374.38</v>
      </c>
      <c r="U92" s="429">
        <v>1394.16</v>
      </c>
      <c r="V92" s="429">
        <v>1414.01</v>
      </c>
      <c r="W92" s="429">
        <v>1433.93</v>
      </c>
      <c r="X92" s="429">
        <v>1454.11</v>
      </c>
      <c r="Y92" s="429">
        <v>1474.36</v>
      </c>
      <c r="Z92" s="429">
        <v>1494.56</v>
      </c>
      <c r="AA92" s="429">
        <v>1515.02</v>
      </c>
      <c r="AB92" s="429">
        <v>1535.55</v>
      </c>
      <c r="AC92" s="429">
        <v>1556.03</v>
      </c>
      <c r="AD92" s="429">
        <v>1576.77</v>
      </c>
      <c r="AE92" s="429">
        <v>1597.59</v>
      </c>
      <c r="AF92" s="429">
        <v>1618.34</v>
      </c>
      <c r="AG92" s="429">
        <v>1639.36</v>
      </c>
      <c r="AH92" s="429">
        <v>1660.44</v>
      </c>
      <c r="AI92" s="429">
        <v>1681.6</v>
      </c>
      <c r="AJ92" s="429">
        <v>1703.03</v>
      </c>
      <c r="AK92" s="429">
        <v>1724.53</v>
      </c>
      <c r="AL92" s="429">
        <v>1745.81</v>
      </c>
      <c r="AM92" s="429">
        <v>1767.3689999999999</v>
      </c>
      <c r="AN92" s="429">
        <v>1788.992</v>
      </c>
      <c r="AO92" s="429">
        <v>1810.68</v>
      </c>
      <c r="AP92" s="429">
        <v>1832.65</v>
      </c>
      <c r="AQ92" s="429">
        <v>1854.68</v>
      </c>
      <c r="AR92" s="429">
        <v>1876.78</v>
      </c>
      <c r="AS92" s="429">
        <v>1899.17</v>
      </c>
      <c r="AT92" s="429">
        <v>1921.62</v>
      </c>
      <c r="AU92" s="429">
        <v>1944.78</v>
      </c>
      <c r="AV92" s="429">
        <v>1968.24</v>
      </c>
      <c r="AW92" s="429">
        <v>1991.78</v>
      </c>
      <c r="AX92" s="429">
        <v>2015.38</v>
      </c>
      <c r="AY92" s="429">
        <v>2039.32</v>
      </c>
      <c r="AZ92" s="429">
        <v>2063.3200000000002</v>
      </c>
      <c r="BA92" s="429">
        <v>2087.4</v>
      </c>
      <c r="BB92" s="429">
        <v>2111.81</v>
      </c>
      <c r="BC92" s="429">
        <v>2136.3000000000002</v>
      </c>
      <c r="BD92" s="429">
        <v>2160.6799999999998</v>
      </c>
      <c r="BE92" s="429">
        <v>2185.41</v>
      </c>
      <c r="BF92" s="429">
        <v>2210.1999999999998</v>
      </c>
      <c r="BG92" s="429">
        <v>2235.06</v>
      </c>
      <c r="BH92" s="429">
        <v>2260.2800000000002</v>
      </c>
      <c r="BI92" s="429">
        <v>2285.56</v>
      </c>
      <c r="BJ92" s="430">
        <v>2310.91</v>
      </c>
      <c r="BK92" s="430">
        <v>2336.63</v>
      </c>
      <c r="BL92" s="430">
        <v>2362.41</v>
      </c>
      <c r="BM92" s="430">
        <v>2386.71</v>
      </c>
      <c r="BN92" s="431">
        <v>2411.33</v>
      </c>
      <c r="BO92" s="431">
        <v>2436.0100000000002</v>
      </c>
      <c r="BP92" s="431">
        <v>2460.7600000000002</v>
      </c>
      <c r="BQ92" s="431">
        <v>2485.81</v>
      </c>
      <c r="BR92" s="431">
        <v>2510.94</v>
      </c>
      <c r="BS92" s="431">
        <v>2536.12</v>
      </c>
      <c r="BT92" s="431">
        <v>2561.63</v>
      </c>
      <c r="BU92" s="431">
        <v>2587.19</v>
      </c>
      <c r="BV92" s="431">
        <v>2612.8200000000002</v>
      </c>
      <c r="BW92" s="431">
        <v>2638.78</v>
      </c>
      <c r="BX92" s="431">
        <v>2664.8</v>
      </c>
      <c r="BY92" s="431">
        <v>2690.89</v>
      </c>
      <c r="BZ92" s="431">
        <v>2717.31</v>
      </c>
      <c r="CA92" s="431">
        <v>2743.79</v>
      </c>
      <c r="CB92" s="431">
        <v>2770.34</v>
      </c>
      <c r="CC92" s="431">
        <v>2797.23</v>
      </c>
      <c r="CD92" s="431">
        <v>2824.18</v>
      </c>
      <c r="CE92" s="431">
        <v>2851.2</v>
      </c>
      <c r="CF92" s="431">
        <v>2878.57</v>
      </c>
      <c r="CG92" s="431">
        <v>2906</v>
      </c>
      <c r="CH92" s="424">
        <v>2933.49</v>
      </c>
      <c r="CI92" s="424">
        <v>2961.35</v>
      </c>
      <c r="CJ92" s="424">
        <v>2989.27</v>
      </c>
      <c r="CK92" s="430">
        <v>3017.25</v>
      </c>
      <c r="CL92" s="430">
        <v>3045.6</v>
      </c>
      <c r="CM92" s="430">
        <v>3074.01</v>
      </c>
      <c r="CN92" s="430">
        <v>3102.49</v>
      </c>
      <c r="CO92" s="430">
        <v>3131.35</v>
      </c>
      <c r="CP92" s="430">
        <v>3160.26</v>
      </c>
      <c r="CQ92" s="430">
        <v>3189.24</v>
      </c>
      <c r="CR92" s="430">
        <v>3218.61</v>
      </c>
      <c r="CS92" s="430">
        <v>3248.05</v>
      </c>
      <c r="CT92" s="430">
        <v>3277.54</v>
      </c>
      <c r="CU92" s="430">
        <v>3307.43</v>
      </c>
      <c r="CV92" s="430">
        <v>3337.39</v>
      </c>
      <c r="CW92" s="430">
        <v>3367.4</v>
      </c>
      <c r="CX92" s="430">
        <v>3397.83</v>
      </c>
      <c r="CY92" s="432">
        <v>3428.31</v>
      </c>
      <c r="CZ92" s="432">
        <v>3458.86</v>
      </c>
      <c r="DA92" s="432">
        <v>3489.83</v>
      </c>
      <c r="DB92" s="432">
        <v>3520.85</v>
      </c>
      <c r="DC92" s="432">
        <v>3551.94</v>
      </c>
      <c r="DD92" s="432">
        <v>3583.46</v>
      </c>
      <c r="DE92" s="432">
        <v>3615.04</v>
      </c>
      <c r="DF92" s="432">
        <v>3646.68</v>
      </c>
      <c r="DG92" s="433">
        <v>3678.75</v>
      </c>
      <c r="DH92" s="433">
        <v>3710.89</v>
      </c>
      <c r="DI92" s="433">
        <v>3743.09</v>
      </c>
      <c r="DJ92" s="433">
        <v>3775.74</v>
      </c>
      <c r="DK92" s="431">
        <v>3808.45</v>
      </c>
    </row>
    <row r="93" spans="13:115" hidden="1">
      <c r="M93" s="424">
        <v>2009</v>
      </c>
      <c r="N93" s="429">
        <v>1036.8</v>
      </c>
      <c r="O93" s="429">
        <v>1054.82</v>
      </c>
      <c r="P93" s="429">
        <v>1072.9100000000001</v>
      </c>
      <c r="Q93" s="429">
        <v>1090.55</v>
      </c>
      <c r="R93" s="429">
        <v>1108.4100000000001</v>
      </c>
      <c r="S93" s="429">
        <v>1126.3399999999999</v>
      </c>
      <c r="T93" s="429">
        <v>1144.3499999999999</v>
      </c>
      <c r="U93" s="429">
        <v>1162.57</v>
      </c>
      <c r="V93" s="429">
        <v>1180.8699999999999</v>
      </c>
      <c r="W93" s="429">
        <v>1199.23</v>
      </c>
      <c r="X93" s="429">
        <v>1217.83</v>
      </c>
      <c r="Y93" s="429">
        <v>1236.49</v>
      </c>
      <c r="Z93" s="429">
        <v>1255.1300000000001</v>
      </c>
      <c r="AA93" s="429">
        <v>1273.99</v>
      </c>
      <c r="AB93" s="429">
        <v>1292.93</v>
      </c>
      <c r="AC93" s="429">
        <v>1311.83</v>
      </c>
      <c r="AD93" s="429">
        <v>1330.97</v>
      </c>
      <c r="AE93" s="429">
        <v>1350.18</v>
      </c>
      <c r="AF93" s="429">
        <v>1369.34</v>
      </c>
      <c r="AG93" s="429">
        <v>1388.74</v>
      </c>
      <c r="AH93" s="429">
        <v>1408.21</v>
      </c>
      <c r="AI93" s="429">
        <v>1427.75</v>
      </c>
      <c r="AJ93" s="429">
        <v>1447.53</v>
      </c>
      <c r="AK93" s="429">
        <v>1467.37</v>
      </c>
      <c r="AL93" s="429">
        <v>1487.05</v>
      </c>
      <c r="AM93" s="429">
        <v>1506.9680000000001</v>
      </c>
      <c r="AN93" s="429">
        <v>1526.952</v>
      </c>
      <c r="AO93" s="429">
        <v>1547</v>
      </c>
      <c r="AP93" s="429">
        <v>1567.3</v>
      </c>
      <c r="AQ93" s="429">
        <v>1587.66</v>
      </c>
      <c r="AR93" s="429">
        <v>1608.1</v>
      </c>
      <c r="AS93" s="429">
        <v>1628.78</v>
      </c>
      <c r="AT93" s="429">
        <v>1649.53</v>
      </c>
      <c r="AU93" s="429">
        <v>1670.89</v>
      </c>
      <c r="AV93" s="429">
        <v>1692.53</v>
      </c>
      <c r="AW93" s="429">
        <v>1714.24</v>
      </c>
      <c r="AX93" s="429">
        <v>1736.02</v>
      </c>
      <c r="AY93" s="429">
        <v>1758.09</v>
      </c>
      <c r="AZ93" s="429">
        <v>1780.24</v>
      </c>
      <c r="BA93" s="429">
        <v>1802.45</v>
      </c>
      <c r="BB93" s="429">
        <v>1824.97</v>
      </c>
      <c r="BC93" s="429">
        <v>1847.55</v>
      </c>
      <c r="BD93" s="429">
        <v>1870.06</v>
      </c>
      <c r="BE93" s="429">
        <v>1892.87</v>
      </c>
      <c r="BF93" s="429">
        <v>1915.75</v>
      </c>
      <c r="BG93" s="429">
        <v>1938.7</v>
      </c>
      <c r="BH93" s="429">
        <v>1961.96</v>
      </c>
      <c r="BI93" s="429">
        <v>1985.29</v>
      </c>
      <c r="BJ93" s="430">
        <v>2008.69</v>
      </c>
      <c r="BK93" s="430">
        <v>2032.42</v>
      </c>
      <c r="BL93" s="430">
        <v>2056.21</v>
      </c>
      <c r="BM93" s="430">
        <v>2078.7199999999998</v>
      </c>
      <c r="BN93" s="431">
        <v>2101.52</v>
      </c>
      <c r="BO93" s="431">
        <v>2124.38</v>
      </c>
      <c r="BP93" s="431">
        <v>2147.3000000000002</v>
      </c>
      <c r="BQ93" s="431">
        <v>2170.5100000000002</v>
      </c>
      <c r="BR93" s="431">
        <v>2193.7800000000002</v>
      </c>
      <c r="BS93" s="431">
        <v>2217.11</v>
      </c>
      <c r="BT93" s="431">
        <v>2240.7199999999998</v>
      </c>
      <c r="BU93" s="431">
        <v>2264.4</v>
      </c>
      <c r="BV93" s="431">
        <v>2288.15</v>
      </c>
      <c r="BW93" s="431">
        <v>2312.1799999999998</v>
      </c>
      <c r="BX93" s="431">
        <v>2336.2800000000002</v>
      </c>
      <c r="BY93" s="431">
        <v>2360.4499999999998</v>
      </c>
      <c r="BZ93" s="431">
        <v>2384.91</v>
      </c>
      <c r="CA93" s="431">
        <v>2409.44</v>
      </c>
      <c r="CB93" s="431">
        <v>2434.0300000000002</v>
      </c>
      <c r="CC93" s="431">
        <v>2458.9299999999998</v>
      </c>
      <c r="CD93" s="431">
        <v>2483.9</v>
      </c>
      <c r="CE93" s="431">
        <v>2508.92</v>
      </c>
      <c r="CF93" s="431">
        <v>2534.27</v>
      </c>
      <c r="CG93" s="431">
        <v>2559.67</v>
      </c>
      <c r="CH93" s="424">
        <v>2585.14</v>
      </c>
      <c r="CI93" s="424">
        <v>2610.94</v>
      </c>
      <c r="CJ93" s="424">
        <v>2636.79</v>
      </c>
      <c r="CK93" s="430">
        <v>2662.71</v>
      </c>
      <c r="CL93" s="430">
        <v>2688.97</v>
      </c>
      <c r="CM93" s="430">
        <v>2715.28</v>
      </c>
      <c r="CN93" s="430">
        <v>2741.66</v>
      </c>
      <c r="CO93" s="430">
        <v>2768.38</v>
      </c>
      <c r="CP93" s="430">
        <v>2795.17</v>
      </c>
      <c r="CQ93" s="430">
        <v>2822.01</v>
      </c>
      <c r="CR93" s="430">
        <v>2849.21</v>
      </c>
      <c r="CS93" s="430">
        <v>2876.47</v>
      </c>
      <c r="CT93" s="430">
        <v>2903.79</v>
      </c>
      <c r="CU93" s="430">
        <v>2931.47</v>
      </c>
      <c r="CV93" s="430">
        <v>2959.21</v>
      </c>
      <c r="CW93" s="430">
        <v>2987.02</v>
      </c>
      <c r="CX93" s="430">
        <v>3015.19</v>
      </c>
      <c r="CY93" s="432">
        <v>3043.43</v>
      </c>
      <c r="CZ93" s="432">
        <v>3071.73</v>
      </c>
      <c r="DA93" s="432">
        <v>3100.4</v>
      </c>
      <c r="DB93" s="432">
        <v>3129.14</v>
      </c>
      <c r="DC93" s="432">
        <v>3157.94</v>
      </c>
      <c r="DD93" s="432">
        <v>3187.12</v>
      </c>
      <c r="DE93" s="432">
        <v>3216.37</v>
      </c>
      <c r="DF93" s="432">
        <v>3245.68</v>
      </c>
      <c r="DG93" s="433">
        <v>3275.38</v>
      </c>
      <c r="DH93" s="433">
        <v>3305.14</v>
      </c>
      <c r="DI93" s="433">
        <v>3334.97</v>
      </c>
      <c r="DJ93" s="433">
        <v>3365.2</v>
      </c>
      <c r="DK93" s="431">
        <v>3395.5</v>
      </c>
    </row>
    <row r="94" spans="13:115" hidden="1">
      <c r="M94" s="424">
        <v>2010</v>
      </c>
      <c r="N94" s="429">
        <v>832.83</v>
      </c>
      <c r="O94" s="429">
        <v>849.37</v>
      </c>
      <c r="P94" s="429">
        <v>865.99</v>
      </c>
      <c r="Q94" s="429">
        <v>882.25</v>
      </c>
      <c r="R94" s="429">
        <v>898.7</v>
      </c>
      <c r="S94" s="429">
        <v>915.23</v>
      </c>
      <c r="T94" s="429">
        <v>931.83</v>
      </c>
      <c r="U94" s="429">
        <v>948.62</v>
      </c>
      <c r="V94" s="429">
        <v>965.48</v>
      </c>
      <c r="W94" s="429">
        <v>982.41</v>
      </c>
      <c r="X94" s="429">
        <v>999.54</v>
      </c>
      <c r="Y94" s="429">
        <v>1016.74</v>
      </c>
      <c r="Z94" s="429">
        <v>1033.93</v>
      </c>
      <c r="AA94" s="429">
        <v>1051.33</v>
      </c>
      <c r="AB94" s="429">
        <v>1068.79</v>
      </c>
      <c r="AC94" s="429">
        <v>1086.23</v>
      </c>
      <c r="AD94" s="429">
        <v>1103.8800000000001</v>
      </c>
      <c r="AE94" s="429">
        <v>1121.5999999999999</v>
      </c>
      <c r="AF94" s="429">
        <v>1139.3</v>
      </c>
      <c r="AG94" s="429">
        <v>1157.21</v>
      </c>
      <c r="AH94" s="429">
        <v>1175.18</v>
      </c>
      <c r="AI94" s="429">
        <v>1193.22</v>
      </c>
      <c r="AJ94" s="429">
        <v>1211.48</v>
      </c>
      <c r="AK94" s="429">
        <v>1229.8</v>
      </c>
      <c r="AL94" s="429">
        <v>1247.9000000000001</v>
      </c>
      <c r="AM94" s="429">
        <v>1266.3969999999999</v>
      </c>
      <c r="AN94" s="429">
        <v>1284.867</v>
      </c>
      <c r="AO94" s="429">
        <v>1303.4000000000001</v>
      </c>
      <c r="AP94" s="429">
        <v>1322.16</v>
      </c>
      <c r="AQ94" s="429">
        <v>1340.98</v>
      </c>
      <c r="AR94" s="429">
        <v>1359.87</v>
      </c>
      <c r="AS94" s="429">
        <v>1378.98</v>
      </c>
      <c r="AT94" s="429">
        <v>1398.16</v>
      </c>
      <c r="AU94" s="429">
        <v>1417.87</v>
      </c>
      <c r="AV94" s="429">
        <v>1437.82</v>
      </c>
      <c r="AW94" s="429">
        <v>1457.84</v>
      </c>
      <c r="AX94" s="429">
        <v>1477.93</v>
      </c>
      <c r="AY94" s="429">
        <v>1498.29</v>
      </c>
      <c r="AZ94" s="429">
        <v>1518.71</v>
      </c>
      <c r="BA94" s="429">
        <v>1539.2</v>
      </c>
      <c r="BB94" s="429">
        <v>1559.96</v>
      </c>
      <c r="BC94" s="429">
        <v>1580.79</v>
      </c>
      <c r="BD94" s="429">
        <v>1601.57</v>
      </c>
      <c r="BE94" s="429">
        <v>1622.61</v>
      </c>
      <c r="BF94" s="429">
        <v>1643.72</v>
      </c>
      <c r="BG94" s="429">
        <v>1664.9</v>
      </c>
      <c r="BH94" s="429">
        <v>1686.36</v>
      </c>
      <c r="BI94" s="429">
        <v>1707.89</v>
      </c>
      <c r="BJ94" s="430">
        <v>1729.49</v>
      </c>
      <c r="BK94" s="430">
        <v>1751.38</v>
      </c>
      <c r="BL94" s="430">
        <v>1773.33</v>
      </c>
      <c r="BM94" s="430">
        <v>1794.19</v>
      </c>
      <c r="BN94" s="431">
        <v>1815.31</v>
      </c>
      <c r="BO94" s="431">
        <v>1836.49</v>
      </c>
      <c r="BP94" s="431">
        <v>1857.72</v>
      </c>
      <c r="BQ94" s="431">
        <v>1879.22</v>
      </c>
      <c r="BR94" s="431">
        <v>1900.77</v>
      </c>
      <c r="BS94" s="431">
        <v>1922.39</v>
      </c>
      <c r="BT94" s="431">
        <v>1944.26</v>
      </c>
      <c r="BU94" s="431">
        <v>1966.2</v>
      </c>
      <c r="BV94" s="431">
        <v>1988.19</v>
      </c>
      <c r="BW94" s="431">
        <v>2010.46</v>
      </c>
      <c r="BX94" s="431">
        <v>2032.78</v>
      </c>
      <c r="BY94" s="431">
        <v>2055.17</v>
      </c>
      <c r="BZ94" s="431">
        <v>2077.83</v>
      </c>
      <c r="CA94" s="431">
        <v>2100.5500000000002</v>
      </c>
      <c r="CB94" s="431">
        <v>2123.34</v>
      </c>
      <c r="CC94" s="431">
        <v>2146.4</v>
      </c>
      <c r="CD94" s="431">
        <v>2169.5300000000002</v>
      </c>
      <c r="CE94" s="431">
        <v>2192.71</v>
      </c>
      <c r="CF94" s="431">
        <v>2216.19</v>
      </c>
      <c r="CG94" s="431">
        <v>2239.7199999999998</v>
      </c>
      <c r="CH94" s="424">
        <v>2263.3200000000002</v>
      </c>
      <c r="CI94" s="424">
        <v>2287.21</v>
      </c>
      <c r="CJ94" s="424">
        <v>2311.16</v>
      </c>
      <c r="CK94" s="430">
        <v>2335.1799999999998</v>
      </c>
      <c r="CL94" s="430">
        <v>2359.5</v>
      </c>
      <c r="CM94" s="430">
        <v>2383.87</v>
      </c>
      <c r="CN94" s="430">
        <v>2408.3200000000002</v>
      </c>
      <c r="CO94" s="430">
        <v>2433.06</v>
      </c>
      <c r="CP94" s="430">
        <v>2457.88</v>
      </c>
      <c r="CQ94" s="430">
        <v>2482.75</v>
      </c>
      <c r="CR94" s="430">
        <v>2507.94</v>
      </c>
      <c r="CS94" s="430">
        <v>2533.19</v>
      </c>
      <c r="CT94" s="430">
        <v>2558.5</v>
      </c>
      <c r="CU94" s="430">
        <v>2584.14</v>
      </c>
      <c r="CV94" s="430">
        <v>2609.84</v>
      </c>
      <c r="CW94" s="430">
        <v>2635.6</v>
      </c>
      <c r="CX94" s="430">
        <v>2661.7</v>
      </c>
      <c r="CY94" s="432">
        <v>2687.85</v>
      </c>
      <c r="CZ94" s="432">
        <v>2714.07</v>
      </c>
      <c r="DA94" s="432">
        <v>2740.63</v>
      </c>
      <c r="DB94" s="432">
        <v>2767.25</v>
      </c>
      <c r="DC94" s="432">
        <v>2793.93</v>
      </c>
      <c r="DD94" s="432">
        <v>2820.96</v>
      </c>
      <c r="DE94" s="432">
        <v>2848.06</v>
      </c>
      <c r="DF94" s="432">
        <v>2875.21</v>
      </c>
      <c r="DG94" s="433">
        <v>2902.72</v>
      </c>
      <c r="DH94" s="433">
        <v>2930.3</v>
      </c>
      <c r="DI94" s="433">
        <v>2957.93</v>
      </c>
      <c r="DJ94" s="433">
        <v>2985.94</v>
      </c>
      <c r="DK94" s="431">
        <v>3014</v>
      </c>
    </row>
    <row r="95" spans="13:115" hidden="1">
      <c r="M95" s="424">
        <v>2011</v>
      </c>
      <c r="N95" s="429">
        <v>644.4</v>
      </c>
      <c r="O95" s="429">
        <v>659.57</v>
      </c>
      <c r="P95" s="429">
        <v>674.82</v>
      </c>
      <c r="Q95" s="429">
        <v>689.81</v>
      </c>
      <c r="R95" s="429">
        <v>704.97</v>
      </c>
      <c r="S95" s="429">
        <v>720.2</v>
      </c>
      <c r="T95" s="429">
        <v>735.49</v>
      </c>
      <c r="U95" s="429">
        <v>750.96</v>
      </c>
      <c r="V95" s="429">
        <v>766.49</v>
      </c>
      <c r="W95" s="429">
        <v>782.1</v>
      </c>
      <c r="X95" s="429">
        <v>797.88</v>
      </c>
      <c r="Y95" s="429">
        <v>813.73</v>
      </c>
      <c r="Z95" s="429">
        <v>829.58</v>
      </c>
      <c r="AA95" s="429">
        <v>845.61</v>
      </c>
      <c r="AB95" s="429">
        <v>861.71</v>
      </c>
      <c r="AC95" s="429">
        <v>877.81</v>
      </c>
      <c r="AD95" s="429">
        <v>894.09</v>
      </c>
      <c r="AE95" s="429">
        <v>910.44</v>
      </c>
      <c r="AF95" s="429">
        <v>926.78</v>
      </c>
      <c r="AG95" s="429">
        <v>943.31</v>
      </c>
      <c r="AH95" s="429">
        <v>959.9</v>
      </c>
      <c r="AI95" s="429">
        <v>976.56</v>
      </c>
      <c r="AJ95" s="429">
        <v>993.41</v>
      </c>
      <c r="AK95" s="429">
        <v>1010.32</v>
      </c>
      <c r="AL95" s="429">
        <v>1027.1400000000001</v>
      </c>
      <c r="AM95" s="429">
        <v>1044.1469999999999</v>
      </c>
      <c r="AN95" s="429">
        <v>1061.2190000000001</v>
      </c>
      <c r="AO95" s="429">
        <v>1078.3599999999999</v>
      </c>
      <c r="AP95" s="429">
        <v>1095.69</v>
      </c>
      <c r="AQ95" s="429">
        <v>1113.08</v>
      </c>
      <c r="AR95" s="429">
        <v>1130.55</v>
      </c>
      <c r="AS95" s="429">
        <v>1148.21</v>
      </c>
      <c r="AT95" s="429">
        <v>1165.93</v>
      </c>
      <c r="AU95" s="429">
        <v>1184.1099999999999</v>
      </c>
      <c r="AV95" s="429">
        <v>1202.5</v>
      </c>
      <c r="AW95" s="429">
        <v>1220.97</v>
      </c>
      <c r="AX95" s="429">
        <v>1239.5</v>
      </c>
      <c r="AY95" s="429">
        <v>1258.26</v>
      </c>
      <c r="AZ95" s="429">
        <v>1277.0999999999999</v>
      </c>
      <c r="BA95" s="429">
        <v>1296</v>
      </c>
      <c r="BB95" s="429">
        <v>1315.14</v>
      </c>
      <c r="BC95" s="429">
        <v>1334.35</v>
      </c>
      <c r="BD95" s="429">
        <v>1353.52</v>
      </c>
      <c r="BE95" s="429">
        <v>1372.93</v>
      </c>
      <c r="BF95" s="429">
        <v>1392.41</v>
      </c>
      <c r="BG95" s="429">
        <v>1411.96</v>
      </c>
      <c r="BH95" s="429">
        <v>1431.76</v>
      </c>
      <c r="BI95" s="429">
        <v>1451.62</v>
      </c>
      <c r="BJ95" s="430">
        <v>1471.55</v>
      </c>
      <c r="BK95" s="430">
        <v>1491.74</v>
      </c>
      <c r="BL95" s="430">
        <v>1512</v>
      </c>
      <c r="BM95" s="430">
        <v>1531.33</v>
      </c>
      <c r="BN95" s="431">
        <v>1550.89</v>
      </c>
      <c r="BO95" s="431">
        <v>1570.51</v>
      </c>
      <c r="BP95" s="431">
        <v>1590.2</v>
      </c>
      <c r="BQ95" s="431">
        <v>1610.11</v>
      </c>
      <c r="BR95" s="431">
        <v>1630.08</v>
      </c>
      <c r="BS95" s="431">
        <v>1650.11</v>
      </c>
      <c r="BT95" s="431">
        <v>1670.37</v>
      </c>
      <c r="BU95" s="431">
        <v>1690.7</v>
      </c>
      <c r="BV95" s="431">
        <v>1711.09</v>
      </c>
      <c r="BW95" s="431">
        <v>1731.71</v>
      </c>
      <c r="BX95" s="431">
        <v>1752.4</v>
      </c>
      <c r="BY95" s="431">
        <v>1773.14</v>
      </c>
      <c r="BZ95" s="431">
        <v>1794.14</v>
      </c>
      <c r="CA95" s="431">
        <v>1815.19</v>
      </c>
      <c r="CB95" s="431">
        <v>1836.3</v>
      </c>
      <c r="CC95" s="431">
        <v>1857.67</v>
      </c>
      <c r="CD95" s="431">
        <v>1879.1</v>
      </c>
      <c r="CE95" s="431">
        <v>1900.58</v>
      </c>
      <c r="CF95" s="431">
        <v>1922.33</v>
      </c>
      <c r="CG95" s="431">
        <v>1944.14</v>
      </c>
      <c r="CH95" s="424">
        <v>1966.01</v>
      </c>
      <c r="CI95" s="424">
        <v>1988.14</v>
      </c>
      <c r="CJ95" s="424">
        <v>2010.33</v>
      </c>
      <c r="CK95" s="430">
        <v>2032.59</v>
      </c>
      <c r="CL95" s="430">
        <v>2055.12</v>
      </c>
      <c r="CM95" s="430">
        <v>2077.6999999999998</v>
      </c>
      <c r="CN95" s="430">
        <v>2100.35</v>
      </c>
      <c r="CO95" s="430">
        <v>2123.2800000000002</v>
      </c>
      <c r="CP95" s="430">
        <v>2146.27</v>
      </c>
      <c r="CQ95" s="430">
        <v>2169.3200000000002</v>
      </c>
      <c r="CR95" s="430">
        <v>2192.66</v>
      </c>
      <c r="CS95" s="430">
        <v>2216.0500000000002</v>
      </c>
      <c r="CT95" s="430">
        <v>2239.5100000000002</v>
      </c>
      <c r="CU95" s="430">
        <v>2263.2600000000002</v>
      </c>
      <c r="CV95" s="430">
        <v>2287.08</v>
      </c>
      <c r="CW95" s="430">
        <v>2310.9499999999998</v>
      </c>
      <c r="CX95" s="430">
        <v>2335.12</v>
      </c>
      <c r="CY95" s="432">
        <v>2359.36</v>
      </c>
      <c r="CZ95" s="432">
        <v>2383.66</v>
      </c>
      <c r="DA95" s="432">
        <v>2408.2600000000002</v>
      </c>
      <c r="DB95" s="432">
        <v>2432.9299999999998</v>
      </c>
      <c r="DC95" s="432">
        <v>2457.65</v>
      </c>
      <c r="DD95" s="432">
        <v>2482.69</v>
      </c>
      <c r="DE95" s="432">
        <v>2507.8000000000002</v>
      </c>
      <c r="DF95" s="432">
        <v>2532.96</v>
      </c>
      <c r="DG95" s="433">
        <v>2558.4499999999998</v>
      </c>
      <c r="DH95" s="433">
        <v>2584</v>
      </c>
      <c r="DI95" s="433">
        <v>2609.61</v>
      </c>
      <c r="DJ95" s="433">
        <v>2635.55</v>
      </c>
      <c r="DK95" s="431">
        <v>2661.55</v>
      </c>
    </row>
    <row r="96" spans="13:115" hidden="1">
      <c r="M96" s="424">
        <v>2012</v>
      </c>
      <c r="N96" s="429">
        <v>470.84</v>
      </c>
      <c r="O96" s="429">
        <v>484.76</v>
      </c>
      <c r="P96" s="429">
        <v>498.75</v>
      </c>
      <c r="Q96" s="429">
        <v>512.57000000000005</v>
      </c>
      <c r="R96" s="429">
        <v>526.53</v>
      </c>
      <c r="S96" s="429">
        <v>540.55999999999995</v>
      </c>
      <c r="T96" s="429">
        <v>554.66</v>
      </c>
      <c r="U96" s="429">
        <v>568.9</v>
      </c>
      <c r="V96" s="429">
        <v>583.22</v>
      </c>
      <c r="W96" s="429">
        <v>597.6</v>
      </c>
      <c r="X96" s="429">
        <v>612.14</v>
      </c>
      <c r="Y96" s="429">
        <v>626.74</v>
      </c>
      <c r="Z96" s="429">
        <v>641.37</v>
      </c>
      <c r="AA96" s="429">
        <v>656.14</v>
      </c>
      <c r="AB96" s="429">
        <v>670.99</v>
      </c>
      <c r="AC96" s="429">
        <v>685.85</v>
      </c>
      <c r="AD96" s="429">
        <v>700.86</v>
      </c>
      <c r="AE96" s="429">
        <v>715.95</v>
      </c>
      <c r="AF96" s="429">
        <v>731.04</v>
      </c>
      <c r="AG96" s="429">
        <v>746.29</v>
      </c>
      <c r="AH96" s="429">
        <v>761.61</v>
      </c>
      <c r="AI96" s="429">
        <v>777</v>
      </c>
      <c r="AJ96" s="429">
        <v>792.55</v>
      </c>
      <c r="AK96" s="429">
        <v>808.17</v>
      </c>
      <c r="AL96" s="429">
        <v>823.72</v>
      </c>
      <c r="AM96" s="429">
        <v>839.44100000000003</v>
      </c>
      <c r="AN96" s="429">
        <v>855.22500000000002</v>
      </c>
      <c r="AO96" s="429">
        <v>871.07</v>
      </c>
      <c r="AP96" s="429">
        <v>887.09</v>
      </c>
      <c r="AQ96" s="429">
        <v>903.17</v>
      </c>
      <c r="AR96" s="429">
        <v>919.32</v>
      </c>
      <c r="AS96" s="429">
        <v>935.65</v>
      </c>
      <c r="AT96" s="429">
        <v>952.04</v>
      </c>
      <c r="AU96" s="429">
        <v>968.8</v>
      </c>
      <c r="AV96" s="429">
        <v>985.76</v>
      </c>
      <c r="AW96" s="429">
        <v>1002.79</v>
      </c>
      <c r="AX96" s="429">
        <v>1019.89</v>
      </c>
      <c r="AY96" s="429">
        <v>1037.19</v>
      </c>
      <c r="AZ96" s="429">
        <v>1054.56</v>
      </c>
      <c r="BA96" s="429">
        <v>1072</v>
      </c>
      <c r="BB96" s="429">
        <v>1089.6500000000001</v>
      </c>
      <c r="BC96" s="429">
        <v>1107.3599999999999</v>
      </c>
      <c r="BD96" s="429">
        <v>1125.06</v>
      </c>
      <c r="BE96" s="429">
        <v>1142.96</v>
      </c>
      <c r="BF96" s="429">
        <v>1160.94</v>
      </c>
      <c r="BG96" s="429">
        <v>1178.98</v>
      </c>
      <c r="BH96" s="429">
        <v>1197.25</v>
      </c>
      <c r="BI96" s="429">
        <v>1215.58</v>
      </c>
      <c r="BJ96" s="430">
        <v>1233.98</v>
      </c>
      <c r="BK96" s="430">
        <v>1252.5999999999999</v>
      </c>
      <c r="BL96" s="430">
        <v>1271.29</v>
      </c>
      <c r="BM96" s="430">
        <v>1289.22</v>
      </c>
      <c r="BN96" s="431">
        <v>1307.3499999999999</v>
      </c>
      <c r="BO96" s="431">
        <v>1325.54</v>
      </c>
      <c r="BP96" s="431">
        <v>1343.79</v>
      </c>
      <c r="BQ96" s="431">
        <v>1362.24</v>
      </c>
      <c r="BR96" s="431">
        <v>1380.75</v>
      </c>
      <c r="BS96" s="431">
        <v>1399.33</v>
      </c>
      <c r="BT96" s="431">
        <v>1418.11</v>
      </c>
      <c r="BU96" s="431">
        <v>1436.95</v>
      </c>
      <c r="BV96" s="431">
        <v>1455.85</v>
      </c>
      <c r="BW96" s="431">
        <v>1474.97</v>
      </c>
      <c r="BX96" s="431">
        <v>1494.14</v>
      </c>
      <c r="BY96" s="431">
        <v>1513.38</v>
      </c>
      <c r="BZ96" s="431">
        <v>1532.83</v>
      </c>
      <c r="CA96" s="431">
        <v>1552.35</v>
      </c>
      <c r="CB96" s="431">
        <v>1571.93</v>
      </c>
      <c r="CC96" s="431">
        <v>1591.73</v>
      </c>
      <c r="CD96" s="431">
        <v>1611.59</v>
      </c>
      <c r="CE96" s="431">
        <v>1631.52</v>
      </c>
      <c r="CF96" s="431">
        <v>1651.67</v>
      </c>
      <c r="CG96" s="431">
        <v>1671.89</v>
      </c>
      <c r="CH96" s="424">
        <v>1692.16</v>
      </c>
      <c r="CI96" s="424">
        <v>1712.67</v>
      </c>
      <c r="CJ96" s="424">
        <v>1733.25</v>
      </c>
      <c r="CK96" s="430">
        <v>1753.88</v>
      </c>
      <c r="CL96" s="430">
        <v>1774.76</v>
      </c>
      <c r="CM96" s="430">
        <v>1795.7</v>
      </c>
      <c r="CN96" s="430">
        <v>1816.7</v>
      </c>
      <c r="CO96" s="430">
        <v>1837.95</v>
      </c>
      <c r="CP96" s="430">
        <v>1859.26</v>
      </c>
      <c r="CQ96" s="430">
        <v>1880.64</v>
      </c>
      <c r="CR96" s="430">
        <v>1902.26</v>
      </c>
      <c r="CS96" s="430">
        <v>1923.95</v>
      </c>
      <c r="CT96" s="430">
        <v>1945.7</v>
      </c>
      <c r="CU96" s="430">
        <v>1967.72</v>
      </c>
      <c r="CV96" s="430">
        <v>1989.79</v>
      </c>
      <c r="CW96" s="430">
        <v>2011.93</v>
      </c>
      <c r="CX96" s="430">
        <v>2034.33</v>
      </c>
      <c r="CY96" s="432">
        <v>2056.8000000000002</v>
      </c>
      <c r="CZ96" s="432">
        <v>2079.3200000000002</v>
      </c>
      <c r="DA96" s="432">
        <v>2102.13</v>
      </c>
      <c r="DB96" s="432">
        <v>2124.9899999999998</v>
      </c>
      <c r="DC96" s="432">
        <v>2147.92</v>
      </c>
      <c r="DD96" s="432">
        <v>2171.13</v>
      </c>
      <c r="DE96" s="432">
        <v>2194.4</v>
      </c>
      <c r="DF96" s="432">
        <v>2217.73</v>
      </c>
      <c r="DG96" s="433">
        <v>2241.35</v>
      </c>
      <c r="DH96" s="433">
        <v>2265.04</v>
      </c>
      <c r="DI96" s="433">
        <v>2288.7800000000002</v>
      </c>
      <c r="DJ96" s="433">
        <v>2312.8200000000002</v>
      </c>
      <c r="DK96" s="431">
        <v>2336.9299999999998</v>
      </c>
    </row>
    <row r="97" spans="2:115" hidden="1">
      <c r="M97" s="424">
        <v>2013</v>
      </c>
      <c r="N97" s="429">
        <v>311.7</v>
      </c>
      <c r="O97" s="429">
        <v>324.45999999999998</v>
      </c>
      <c r="P97" s="429">
        <v>337.3</v>
      </c>
      <c r="Q97" s="429">
        <v>350.04</v>
      </c>
      <c r="R97" s="429">
        <v>362.91</v>
      </c>
      <c r="S97" s="429">
        <v>375.84</v>
      </c>
      <c r="T97" s="429">
        <v>388.84</v>
      </c>
      <c r="U97" s="429">
        <v>401.97</v>
      </c>
      <c r="V97" s="429">
        <v>415.16</v>
      </c>
      <c r="W97" s="429">
        <v>428.43</v>
      </c>
      <c r="X97" s="429">
        <v>441.82</v>
      </c>
      <c r="Y97" s="429">
        <v>455.29</v>
      </c>
      <c r="Z97" s="429">
        <v>468.78</v>
      </c>
      <c r="AA97" s="429">
        <v>482.41</v>
      </c>
      <c r="AB97" s="429">
        <v>496.1</v>
      </c>
      <c r="AC97" s="429">
        <v>509.83</v>
      </c>
      <c r="AD97" s="429">
        <v>523.67999999999995</v>
      </c>
      <c r="AE97" s="429">
        <v>537.61</v>
      </c>
      <c r="AF97" s="429">
        <v>551.55999999999995</v>
      </c>
      <c r="AG97" s="429">
        <v>565.64</v>
      </c>
      <c r="AH97" s="429">
        <v>579.79999999999995</v>
      </c>
      <c r="AI97" s="429">
        <v>594.02</v>
      </c>
      <c r="AJ97" s="429">
        <v>608.38</v>
      </c>
      <c r="AK97" s="429">
        <v>622.80999999999995</v>
      </c>
      <c r="AL97" s="429">
        <v>637.20000000000005</v>
      </c>
      <c r="AM97" s="429">
        <v>651.74</v>
      </c>
      <c r="AN97" s="429">
        <v>666.34199999999998</v>
      </c>
      <c r="AO97" s="429">
        <v>681.01</v>
      </c>
      <c r="AP97" s="429">
        <v>695.82</v>
      </c>
      <c r="AQ97" s="429">
        <v>710.7</v>
      </c>
      <c r="AR97" s="429">
        <v>725.65</v>
      </c>
      <c r="AS97" s="429">
        <v>740.75</v>
      </c>
      <c r="AT97" s="429">
        <v>755.91</v>
      </c>
      <c r="AU97" s="429">
        <v>771.39</v>
      </c>
      <c r="AV97" s="429">
        <v>787.03</v>
      </c>
      <c r="AW97" s="429">
        <v>802.74</v>
      </c>
      <c r="AX97" s="429">
        <v>818.52</v>
      </c>
      <c r="AY97" s="429">
        <v>834.48</v>
      </c>
      <c r="AZ97" s="429">
        <v>850.51</v>
      </c>
      <c r="BA97" s="429">
        <v>866.6</v>
      </c>
      <c r="BB97" s="429">
        <v>882.88</v>
      </c>
      <c r="BC97" s="429">
        <v>899.23</v>
      </c>
      <c r="BD97" s="429">
        <v>915.57</v>
      </c>
      <c r="BE97" s="429">
        <v>932.1</v>
      </c>
      <c r="BF97" s="429">
        <v>948.7</v>
      </c>
      <c r="BG97" s="429">
        <v>965.36</v>
      </c>
      <c r="BH97" s="429">
        <v>982.22</v>
      </c>
      <c r="BI97" s="429">
        <v>999.14</v>
      </c>
      <c r="BJ97" s="430">
        <v>1016.13</v>
      </c>
      <c r="BK97" s="430">
        <v>1033.32</v>
      </c>
      <c r="BL97" s="430">
        <v>1050.58</v>
      </c>
      <c r="BM97" s="430">
        <v>1067.22</v>
      </c>
      <c r="BN97" s="431">
        <v>1084.03</v>
      </c>
      <c r="BO97" s="431">
        <v>1100.9100000000001</v>
      </c>
      <c r="BP97" s="431">
        <v>1117.8499999999999</v>
      </c>
      <c r="BQ97" s="431">
        <v>1134.96</v>
      </c>
      <c r="BR97" s="431">
        <v>1152.1400000000001</v>
      </c>
      <c r="BS97" s="431">
        <v>1169.3800000000001</v>
      </c>
      <c r="BT97" s="431">
        <v>1186.8</v>
      </c>
      <c r="BU97" s="431">
        <v>1204.28</v>
      </c>
      <c r="BV97" s="431">
        <v>1221.82</v>
      </c>
      <c r="BW97" s="431">
        <v>1239.55</v>
      </c>
      <c r="BX97" s="431">
        <v>1257.3399999999999</v>
      </c>
      <c r="BY97" s="431">
        <v>1275.19</v>
      </c>
      <c r="BZ97" s="431">
        <v>1293.24</v>
      </c>
      <c r="CA97" s="431">
        <v>1311.35</v>
      </c>
      <c r="CB97" s="431">
        <v>1329.51</v>
      </c>
      <c r="CC97" s="431">
        <v>1347.88</v>
      </c>
      <c r="CD97" s="431">
        <v>1366.31</v>
      </c>
      <c r="CE97" s="431">
        <v>1384.8</v>
      </c>
      <c r="CF97" s="431">
        <v>1403.49</v>
      </c>
      <c r="CG97" s="431">
        <v>1422.25</v>
      </c>
      <c r="CH97" s="424">
        <v>1441.07</v>
      </c>
      <c r="CI97" s="424">
        <v>1460.09</v>
      </c>
      <c r="CJ97" s="424">
        <v>1479.18</v>
      </c>
      <c r="CK97" s="430">
        <v>1498.33</v>
      </c>
      <c r="CL97" s="430">
        <v>1517.7</v>
      </c>
      <c r="CM97" s="430">
        <v>1537.12</v>
      </c>
      <c r="CN97" s="430">
        <v>1556.61</v>
      </c>
      <c r="CO97" s="430">
        <v>1576.32</v>
      </c>
      <c r="CP97" s="430">
        <v>1596.1</v>
      </c>
      <c r="CQ97" s="430">
        <v>1615.93</v>
      </c>
      <c r="CR97" s="430">
        <v>1635.99</v>
      </c>
      <c r="CS97" s="430">
        <v>1656.11</v>
      </c>
      <c r="CT97" s="430">
        <v>1676.3</v>
      </c>
      <c r="CU97" s="430">
        <v>1696.72</v>
      </c>
      <c r="CV97" s="430">
        <v>1717.2</v>
      </c>
      <c r="CW97" s="430">
        <v>1737.74</v>
      </c>
      <c r="CX97" s="430">
        <v>1758.52</v>
      </c>
      <c r="CY97" s="432">
        <v>1779.36</v>
      </c>
      <c r="CZ97" s="432">
        <v>1800.27</v>
      </c>
      <c r="DA97" s="432">
        <v>1821.42</v>
      </c>
      <c r="DB97" s="432">
        <v>1842.64</v>
      </c>
      <c r="DC97" s="432">
        <v>1863.91</v>
      </c>
      <c r="DD97" s="432">
        <v>1885.44</v>
      </c>
      <c r="DE97" s="432">
        <v>1907.03</v>
      </c>
      <c r="DF97" s="432">
        <v>1928.68</v>
      </c>
      <c r="DG97" s="433">
        <v>1950.59</v>
      </c>
      <c r="DH97" s="433">
        <v>1972.57</v>
      </c>
      <c r="DI97" s="433">
        <v>1994.6</v>
      </c>
      <c r="DJ97" s="433">
        <v>2016.9</v>
      </c>
      <c r="DK97" s="431">
        <v>2039.27</v>
      </c>
    </row>
    <row r="98" spans="2:115" hidden="1">
      <c r="M98" s="424">
        <v>2014</v>
      </c>
      <c r="N98" s="429">
        <v>165.69</v>
      </c>
      <c r="O98" s="429">
        <v>177.4</v>
      </c>
      <c r="P98" s="429">
        <v>189.17</v>
      </c>
      <c r="Q98" s="429">
        <v>200.93</v>
      </c>
      <c r="R98" s="429">
        <v>212.79</v>
      </c>
      <c r="S98" s="429">
        <v>224.72</v>
      </c>
      <c r="T98" s="429">
        <v>236.71</v>
      </c>
      <c r="U98" s="429">
        <v>248.81</v>
      </c>
      <c r="V98" s="429">
        <v>260.98</v>
      </c>
      <c r="W98" s="429">
        <v>273.22000000000003</v>
      </c>
      <c r="X98" s="429">
        <v>285.57</v>
      </c>
      <c r="Y98" s="429">
        <v>297.98</v>
      </c>
      <c r="Z98" s="429">
        <v>310.44</v>
      </c>
      <c r="AA98" s="429">
        <v>323.01</v>
      </c>
      <c r="AB98" s="429">
        <v>335.65</v>
      </c>
      <c r="AC98" s="429">
        <v>348.33</v>
      </c>
      <c r="AD98" s="429">
        <v>361.13</v>
      </c>
      <c r="AE98" s="429">
        <v>373.99</v>
      </c>
      <c r="AF98" s="429">
        <v>386.89</v>
      </c>
      <c r="AG98" s="429">
        <v>399.9</v>
      </c>
      <c r="AH98" s="429">
        <v>412.99</v>
      </c>
      <c r="AI98" s="429">
        <v>426.14</v>
      </c>
      <c r="AJ98" s="429">
        <v>439.41</v>
      </c>
      <c r="AK98" s="429">
        <v>452.75</v>
      </c>
      <c r="AL98" s="429">
        <v>466.07</v>
      </c>
      <c r="AM98" s="429">
        <v>479.53</v>
      </c>
      <c r="AN98" s="429">
        <v>493.048</v>
      </c>
      <c r="AO98" s="429">
        <v>506.63</v>
      </c>
      <c r="AP98" s="429">
        <v>520.34</v>
      </c>
      <c r="AQ98" s="429">
        <v>534.12</v>
      </c>
      <c r="AR98" s="429">
        <v>547.96</v>
      </c>
      <c r="AS98" s="429">
        <v>561.92999999999995</v>
      </c>
      <c r="AT98" s="429">
        <v>575.97</v>
      </c>
      <c r="AU98" s="429">
        <v>590.26</v>
      </c>
      <c r="AV98" s="429">
        <v>604.69000000000005</v>
      </c>
      <c r="AW98" s="429">
        <v>619.20000000000005</v>
      </c>
      <c r="AX98" s="429">
        <v>633.77</v>
      </c>
      <c r="AY98" s="429">
        <v>648.5</v>
      </c>
      <c r="AZ98" s="429">
        <v>663.29</v>
      </c>
      <c r="BA98" s="429">
        <v>678.16</v>
      </c>
      <c r="BB98" s="429">
        <v>693.18</v>
      </c>
      <c r="BC98" s="429">
        <v>708.27</v>
      </c>
      <c r="BD98" s="429">
        <v>723.37</v>
      </c>
      <c r="BE98" s="429">
        <v>738.64</v>
      </c>
      <c r="BF98" s="429">
        <v>753.97</v>
      </c>
      <c r="BG98" s="429">
        <v>769.37</v>
      </c>
      <c r="BH98" s="429">
        <v>784.93</v>
      </c>
      <c r="BI98" s="429">
        <v>800.57</v>
      </c>
      <c r="BJ98" s="430">
        <v>816.27</v>
      </c>
      <c r="BK98" s="430">
        <v>832.15</v>
      </c>
      <c r="BL98" s="430">
        <v>848.09</v>
      </c>
      <c r="BM98" s="430">
        <v>863.54</v>
      </c>
      <c r="BN98" s="431">
        <v>879.15</v>
      </c>
      <c r="BO98" s="431">
        <v>894.82</v>
      </c>
      <c r="BP98" s="431">
        <v>910.56</v>
      </c>
      <c r="BQ98" s="431">
        <v>926.44</v>
      </c>
      <c r="BR98" s="431">
        <v>942.39</v>
      </c>
      <c r="BS98" s="431">
        <v>958.4</v>
      </c>
      <c r="BT98" s="431">
        <v>974.58</v>
      </c>
      <c r="BU98" s="431">
        <v>990.81</v>
      </c>
      <c r="BV98" s="431">
        <v>1007.1</v>
      </c>
      <c r="BW98" s="431">
        <v>1023.56</v>
      </c>
      <c r="BX98" s="431">
        <v>1040.08</v>
      </c>
      <c r="BY98" s="431">
        <v>1056.67</v>
      </c>
      <c r="BZ98" s="431">
        <v>1073.4100000000001</v>
      </c>
      <c r="CA98" s="431">
        <v>1090.23</v>
      </c>
      <c r="CB98" s="431">
        <v>1107.1099999999999</v>
      </c>
      <c r="CC98" s="431">
        <v>1124.1600000000001</v>
      </c>
      <c r="CD98" s="431">
        <v>1141.27</v>
      </c>
      <c r="CE98" s="431">
        <v>1158.44</v>
      </c>
      <c r="CF98" s="431">
        <v>1175.8</v>
      </c>
      <c r="CG98" s="431">
        <v>1193.22</v>
      </c>
      <c r="CH98" s="424">
        <v>1210.69</v>
      </c>
      <c r="CI98" s="424">
        <v>1228.3599999999999</v>
      </c>
      <c r="CJ98" s="424">
        <v>1246.08</v>
      </c>
      <c r="CK98" s="430">
        <v>1263.8699999999999</v>
      </c>
      <c r="CL98" s="430">
        <v>1281.8499999999999</v>
      </c>
      <c r="CM98" s="430">
        <v>1299.8900000000001</v>
      </c>
      <c r="CN98" s="430">
        <v>1317.99</v>
      </c>
      <c r="CO98" s="430">
        <v>1336.29</v>
      </c>
      <c r="CP98" s="430">
        <v>1354.65</v>
      </c>
      <c r="CQ98" s="430">
        <v>1373.07</v>
      </c>
      <c r="CR98" s="430">
        <v>1391.69</v>
      </c>
      <c r="CS98" s="430">
        <v>1410.38</v>
      </c>
      <c r="CT98" s="430">
        <v>1429.13</v>
      </c>
      <c r="CU98" s="430">
        <v>1448.08</v>
      </c>
      <c r="CV98" s="430">
        <v>1467.1</v>
      </c>
      <c r="CW98" s="430">
        <v>1486.18</v>
      </c>
      <c r="CX98" s="430">
        <v>1505.48</v>
      </c>
      <c r="CY98" s="432">
        <v>1524.83</v>
      </c>
      <c r="CZ98" s="432">
        <v>1544.25</v>
      </c>
      <c r="DA98" s="432">
        <v>1563.89</v>
      </c>
      <c r="DB98" s="432">
        <v>1583.58</v>
      </c>
      <c r="DC98" s="432">
        <v>1603.35</v>
      </c>
      <c r="DD98" s="432">
        <v>1623.33</v>
      </c>
      <c r="DE98" s="432">
        <v>1643.38</v>
      </c>
      <c r="DF98" s="432">
        <v>1663.49</v>
      </c>
      <c r="DG98" s="433">
        <v>1683.83</v>
      </c>
      <c r="DH98" s="433">
        <v>1704.24</v>
      </c>
      <c r="DI98" s="433">
        <v>1724.7</v>
      </c>
      <c r="DJ98" s="433">
        <v>1745.41</v>
      </c>
      <c r="DK98" s="431">
        <v>1766.18</v>
      </c>
    </row>
    <row r="99" spans="2:115" hidden="1">
      <c r="M99" s="424">
        <v>2015</v>
      </c>
      <c r="N99" s="429">
        <v>31.73</v>
      </c>
      <c r="O99" s="429">
        <v>42.46</v>
      </c>
      <c r="P99" s="429">
        <v>53.26</v>
      </c>
      <c r="Q99" s="429">
        <v>64.12</v>
      </c>
      <c r="R99" s="429">
        <v>75.05</v>
      </c>
      <c r="S99" s="429">
        <v>86.06</v>
      </c>
      <c r="T99" s="429">
        <v>97.13</v>
      </c>
      <c r="U99" s="429">
        <v>108.29</v>
      </c>
      <c r="V99" s="429">
        <v>119.51</v>
      </c>
      <c r="W99" s="429">
        <v>130.81</v>
      </c>
      <c r="X99" s="429">
        <v>142.19</v>
      </c>
      <c r="Y99" s="429">
        <v>153.65</v>
      </c>
      <c r="Z99" s="429">
        <v>165.16</v>
      </c>
      <c r="AA99" s="429">
        <v>176.76</v>
      </c>
      <c r="AB99" s="429">
        <v>188.43</v>
      </c>
      <c r="AC99" s="429">
        <v>200.16</v>
      </c>
      <c r="AD99" s="429">
        <v>211.98</v>
      </c>
      <c r="AE99" s="429">
        <v>223.86</v>
      </c>
      <c r="AF99" s="429">
        <v>235.8</v>
      </c>
      <c r="AG99" s="429">
        <v>247.83</v>
      </c>
      <c r="AH99" s="429">
        <v>259.93</v>
      </c>
      <c r="AI99" s="429">
        <v>272.10000000000002</v>
      </c>
      <c r="AJ99" s="429">
        <v>284.37</v>
      </c>
      <c r="AK99" s="429">
        <v>296.70999999999998</v>
      </c>
      <c r="AL99" s="429">
        <v>309.06</v>
      </c>
      <c r="AM99" s="429">
        <v>321.52199999999999</v>
      </c>
      <c r="AN99" s="429">
        <v>334.04599999999999</v>
      </c>
      <c r="AO99" s="429">
        <v>346.64</v>
      </c>
      <c r="AP99" s="429">
        <v>359.33</v>
      </c>
      <c r="AQ99" s="429">
        <v>372.09</v>
      </c>
      <c r="AR99" s="429">
        <v>384.92</v>
      </c>
      <c r="AS99" s="429">
        <v>397.86</v>
      </c>
      <c r="AT99" s="429">
        <v>410.86</v>
      </c>
      <c r="AU99" s="429">
        <v>424.07</v>
      </c>
      <c r="AV99" s="429">
        <v>437.4</v>
      </c>
      <c r="AW99" s="429">
        <v>450.79</v>
      </c>
      <c r="AX99" s="429">
        <v>464.26</v>
      </c>
      <c r="AY99" s="429">
        <v>477.86</v>
      </c>
      <c r="AZ99" s="429">
        <v>491.52</v>
      </c>
      <c r="BA99" s="429">
        <v>505.26</v>
      </c>
      <c r="BB99" s="429">
        <v>519.13</v>
      </c>
      <c r="BC99" s="429">
        <v>533.05999999999995</v>
      </c>
      <c r="BD99" s="429">
        <v>547.03</v>
      </c>
      <c r="BE99" s="429">
        <v>561.13</v>
      </c>
      <c r="BF99" s="429">
        <v>575.29999999999995</v>
      </c>
      <c r="BG99" s="429">
        <v>589.54</v>
      </c>
      <c r="BH99" s="429">
        <v>603.91999999999996</v>
      </c>
      <c r="BI99" s="429">
        <v>618.37</v>
      </c>
      <c r="BJ99" s="430">
        <v>632.89</v>
      </c>
      <c r="BK99" s="430">
        <v>647.55999999999995</v>
      </c>
      <c r="BL99" s="430">
        <v>662.29</v>
      </c>
      <c r="BM99" s="430">
        <v>676.66</v>
      </c>
      <c r="BN99" s="431">
        <v>691.16</v>
      </c>
      <c r="BO99" s="431">
        <v>705.73</v>
      </c>
      <c r="BP99" s="431">
        <v>720.36</v>
      </c>
      <c r="BQ99" s="431">
        <v>735.12</v>
      </c>
      <c r="BR99" s="431">
        <v>749.94</v>
      </c>
      <c r="BS99" s="431">
        <v>764.83</v>
      </c>
      <c r="BT99" s="431">
        <v>779.86</v>
      </c>
      <c r="BU99" s="431">
        <v>794.94</v>
      </c>
      <c r="BV99" s="431">
        <v>810.09</v>
      </c>
      <c r="BW99" s="431">
        <v>825.39</v>
      </c>
      <c r="BX99" s="431">
        <v>840.74</v>
      </c>
      <c r="BY99" s="431">
        <v>856.16</v>
      </c>
      <c r="BZ99" s="431">
        <v>871.72</v>
      </c>
      <c r="CA99" s="431">
        <v>887.35</v>
      </c>
      <c r="CB99" s="431">
        <v>903.04</v>
      </c>
      <c r="CC99" s="431">
        <v>918.88</v>
      </c>
      <c r="CD99" s="431">
        <v>934.79</v>
      </c>
      <c r="CE99" s="431">
        <v>950.76</v>
      </c>
      <c r="CF99" s="431">
        <v>966.88</v>
      </c>
      <c r="CG99" s="431">
        <v>983.07</v>
      </c>
      <c r="CH99" s="424">
        <v>999.32</v>
      </c>
      <c r="CI99" s="424">
        <v>1015.73</v>
      </c>
      <c r="CJ99" s="424">
        <v>1032.21</v>
      </c>
      <c r="CK99" s="430">
        <v>1048.74</v>
      </c>
      <c r="CL99" s="430">
        <v>1065.45</v>
      </c>
      <c r="CM99" s="430">
        <v>1082.22</v>
      </c>
      <c r="CN99" s="430">
        <v>1099.05</v>
      </c>
      <c r="CO99" s="430">
        <v>1116.05</v>
      </c>
      <c r="CP99" s="430">
        <v>1133.1099999999999</v>
      </c>
      <c r="CQ99" s="430">
        <v>1150.24</v>
      </c>
      <c r="CR99" s="430">
        <v>1167.55</v>
      </c>
      <c r="CS99" s="430">
        <v>1184.9100000000001</v>
      </c>
      <c r="CT99" s="430">
        <v>1202.3399999999999</v>
      </c>
      <c r="CU99" s="430">
        <v>1219.96</v>
      </c>
      <c r="CV99" s="430">
        <v>1237.6300000000001</v>
      </c>
      <c r="CW99" s="430">
        <v>1255.3699999999999</v>
      </c>
      <c r="CX99" s="430">
        <v>1273.3</v>
      </c>
      <c r="CY99" s="432">
        <v>1291.29</v>
      </c>
      <c r="CZ99" s="432">
        <v>1309.3399999999999</v>
      </c>
      <c r="DA99" s="432">
        <v>1327.59</v>
      </c>
      <c r="DB99" s="432">
        <v>1345.9</v>
      </c>
      <c r="DC99" s="432">
        <v>1364.27</v>
      </c>
      <c r="DD99" s="432">
        <v>1382.84</v>
      </c>
      <c r="DE99" s="432">
        <v>1401.47</v>
      </c>
      <c r="DF99" s="432">
        <v>1420.17</v>
      </c>
      <c r="DG99" s="433">
        <v>1439.07</v>
      </c>
      <c r="DH99" s="433">
        <v>1458.04</v>
      </c>
      <c r="DI99" s="433">
        <v>1477.06</v>
      </c>
      <c r="DJ99" s="433">
        <v>1496.3</v>
      </c>
      <c r="DK99" s="431">
        <v>1515.6</v>
      </c>
    </row>
    <row r="100" spans="2:115" hidden="1">
      <c r="M100" s="424">
        <v>2016</v>
      </c>
      <c r="N100" s="429">
        <v>0</v>
      </c>
      <c r="O100" s="429">
        <v>0</v>
      </c>
      <c r="P100" s="429">
        <v>0</v>
      </c>
      <c r="Q100" s="429">
        <v>0</v>
      </c>
      <c r="R100" s="429">
        <v>0</v>
      </c>
      <c r="S100" s="429">
        <v>0</v>
      </c>
      <c r="T100" s="429">
        <v>0</v>
      </c>
      <c r="U100" s="429">
        <v>0</v>
      </c>
      <c r="V100" s="429">
        <v>0</v>
      </c>
      <c r="W100" s="429">
        <v>0</v>
      </c>
      <c r="X100" s="429">
        <v>10.5</v>
      </c>
      <c r="Y100" s="429">
        <v>21.07</v>
      </c>
      <c r="Z100" s="429">
        <v>31.71</v>
      </c>
      <c r="AA100" s="429">
        <v>42.42</v>
      </c>
      <c r="AB100" s="429">
        <v>53.2</v>
      </c>
      <c r="AC100" s="429">
        <v>64.05</v>
      </c>
      <c r="AD100" s="429">
        <v>74.97</v>
      </c>
      <c r="AE100" s="429">
        <v>85.96</v>
      </c>
      <c r="AF100" s="429">
        <v>97.02</v>
      </c>
      <c r="AG100" s="429">
        <v>108.15</v>
      </c>
      <c r="AH100" s="429">
        <v>119.35</v>
      </c>
      <c r="AI100" s="429">
        <v>130.61000000000001</v>
      </c>
      <c r="AJ100" s="429">
        <v>141.96</v>
      </c>
      <c r="AK100" s="429">
        <v>153.38</v>
      </c>
      <c r="AL100" s="429">
        <v>164.83</v>
      </c>
      <c r="AM100" s="429">
        <v>176.38300000000001</v>
      </c>
      <c r="AN100" s="429">
        <v>187.99299999999999</v>
      </c>
      <c r="AO100" s="429">
        <v>199.67</v>
      </c>
      <c r="AP100" s="429">
        <v>211.43</v>
      </c>
      <c r="AQ100" s="429">
        <v>223.27</v>
      </c>
      <c r="AR100" s="429">
        <v>235.16</v>
      </c>
      <c r="AS100" s="429">
        <v>247.15</v>
      </c>
      <c r="AT100" s="429">
        <v>259.20999999999998</v>
      </c>
      <c r="AU100" s="429">
        <v>271.42</v>
      </c>
      <c r="AV100" s="429">
        <v>283.73</v>
      </c>
      <c r="AW100" s="429">
        <v>296.11</v>
      </c>
      <c r="AX100" s="429">
        <v>308.55</v>
      </c>
      <c r="AY100" s="429">
        <v>321.11</v>
      </c>
      <c r="AZ100" s="429">
        <v>333.74</v>
      </c>
      <c r="BA100" s="429">
        <v>346.44</v>
      </c>
      <c r="BB100" s="429">
        <v>359.25</v>
      </c>
      <c r="BC100" s="429">
        <v>372.13</v>
      </c>
      <c r="BD100" s="429">
        <v>385.04</v>
      </c>
      <c r="BE100" s="429">
        <v>398.08</v>
      </c>
      <c r="BF100" s="429">
        <v>411.18</v>
      </c>
      <c r="BG100" s="429">
        <v>424.36</v>
      </c>
      <c r="BH100" s="429">
        <v>437.65</v>
      </c>
      <c r="BI100" s="429">
        <v>451.01</v>
      </c>
      <c r="BJ100" s="430">
        <v>464.44</v>
      </c>
      <c r="BK100" s="430">
        <v>478</v>
      </c>
      <c r="BL100" s="430">
        <v>491.63</v>
      </c>
      <c r="BM100" s="430">
        <v>505</v>
      </c>
      <c r="BN100" s="431">
        <v>518.49</v>
      </c>
      <c r="BO100" s="431">
        <v>532.04</v>
      </c>
      <c r="BP100" s="431">
        <v>545.65</v>
      </c>
      <c r="BQ100" s="431">
        <v>559.38</v>
      </c>
      <c r="BR100" s="431">
        <v>573.16999999999996</v>
      </c>
      <c r="BS100" s="431">
        <v>587.02</v>
      </c>
      <c r="BT100" s="431">
        <v>601</v>
      </c>
      <c r="BU100" s="431">
        <v>615.03</v>
      </c>
      <c r="BV100" s="431">
        <v>629.13</v>
      </c>
      <c r="BW100" s="431">
        <v>643.35</v>
      </c>
      <c r="BX100" s="431">
        <v>657.64</v>
      </c>
      <c r="BY100" s="431">
        <v>671.98</v>
      </c>
      <c r="BZ100" s="431">
        <v>686.46</v>
      </c>
      <c r="CA100" s="431">
        <v>701</v>
      </c>
      <c r="CB100" s="431">
        <v>715.6</v>
      </c>
      <c r="CC100" s="431">
        <v>730.33</v>
      </c>
      <c r="CD100" s="431">
        <v>745.13</v>
      </c>
      <c r="CE100" s="431">
        <v>759.98</v>
      </c>
      <c r="CF100" s="431">
        <v>774.98</v>
      </c>
      <c r="CG100" s="431">
        <v>790.04</v>
      </c>
      <c r="CH100" s="424">
        <v>805.16</v>
      </c>
      <c r="CI100" s="424">
        <v>820.42</v>
      </c>
      <c r="CJ100" s="424">
        <v>835.75</v>
      </c>
      <c r="CK100" s="430">
        <v>851.14</v>
      </c>
      <c r="CL100" s="430">
        <v>866.67</v>
      </c>
      <c r="CM100" s="430">
        <v>882.27</v>
      </c>
      <c r="CN100" s="430">
        <v>897.93</v>
      </c>
      <c r="CO100" s="430">
        <v>913.75</v>
      </c>
      <c r="CP100" s="430">
        <v>929.62</v>
      </c>
      <c r="CQ100" s="430">
        <v>945.56</v>
      </c>
      <c r="CR100" s="430">
        <v>961.65</v>
      </c>
      <c r="CS100" s="430">
        <v>977.81</v>
      </c>
      <c r="CT100" s="430">
        <v>994.03</v>
      </c>
      <c r="CU100" s="430">
        <v>1010.41</v>
      </c>
      <c r="CV100" s="430">
        <v>1026.8499999999999</v>
      </c>
      <c r="CW100" s="430">
        <v>1043.3599999999999</v>
      </c>
      <c r="CX100" s="430">
        <v>1060.03</v>
      </c>
      <c r="CY100" s="430">
        <v>1076.77</v>
      </c>
      <c r="CZ100" s="432">
        <v>1093.56</v>
      </c>
      <c r="DA100" s="432">
        <v>1110.53</v>
      </c>
      <c r="DB100" s="432">
        <v>1127.57</v>
      </c>
      <c r="DC100" s="432">
        <v>1144.6600000000001</v>
      </c>
      <c r="DD100" s="432">
        <v>1161.93</v>
      </c>
      <c r="DE100" s="432">
        <v>1179.27</v>
      </c>
      <c r="DF100" s="432">
        <v>1196.67</v>
      </c>
      <c r="DG100" s="433">
        <v>1214.25</v>
      </c>
      <c r="DH100" s="433">
        <v>1231.8900000000001</v>
      </c>
      <c r="DI100" s="433">
        <v>1249.5899999999999</v>
      </c>
      <c r="DJ100" s="433">
        <v>1267.49</v>
      </c>
      <c r="DK100" s="431">
        <v>1285.44</v>
      </c>
    </row>
    <row r="101" spans="2:115" hidden="1">
      <c r="M101" s="424">
        <v>2017</v>
      </c>
      <c r="N101" s="429">
        <v>0</v>
      </c>
      <c r="O101" s="429">
        <v>0</v>
      </c>
      <c r="P101" s="429">
        <v>0</v>
      </c>
      <c r="Q101" s="429">
        <v>0</v>
      </c>
      <c r="R101" s="429">
        <v>0</v>
      </c>
      <c r="S101" s="429">
        <v>0</v>
      </c>
      <c r="T101" s="429">
        <v>0</v>
      </c>
      <c r="U101" s="429">
        <v>0</v>
      </c>
      <c r="V101" s="429">
        <v>0</v>
      </c>
      <c r="W101" s="429">
        <v>0</v>
      </c>
      <c r="X101" s="429">
        <v>0</v>
      </c>
      <c r="Y101" s="429">
        <v>0</v>
      </c>
      <c r="Z101" s="429">
        <v>0</v>
      </c>
      <c r="AA101" s="429">
        <v>0</v>
      </c>
      <c r="AB101" s="429">
        <v>0</v>
      </c>
      <c r="AC101" s="429">
        <v>0</v>
      </c>
      <c r="AD101" s="429">
        <v>0</v>
      </c>
      <c r="AE101" s="429">
        <v>0</v>
      </c>
      <c r="AF101" s="429">
        <v>0</v>
      </c>
      <c r="AG101" s="429">
        <v>0</v>
      </c>
      <c r="AH101" s="429">
        <v>0</v>
      </c>
      <c r="AI101" s="429">
        <v>0</v>
      </c>
      <c r="AJ101" s="429">
        <v>10.5</v>
      </c>
      <c r="AK101" s="429">
        <v>21.07</v>
      </c>
      <c r="AL101" s="429">
        <v>31.701000000000001</v>
      </c>
      <c r="AM101" s="429">
        <v>42.402000000000001</v>
      </c>
      <c r="AN101" s="429">
        <v>53.168999999999997</v>
      </c>
      <c r="AO101" s="429">
        <v>64</v>
      </c>
      <c r="AP101" s="429">
        <v>74.91</v>
      </c>
      <c r="AQ101" s="429">
        <v>85.88</v>
      </c>
      <c r="AR101" s="429">
        <v>96.92</v>
      </c>
      <c r="AS101" s="429">
        <v>108.03</v>
      </c>
      <c r="AT101" s="429">
        <v>119.21</v>
      </c>
      <c r="AU101" s="429">
        <v>130.5</v>
      </c>
      <c r="AV101" s="429">
        <v>141.87</v>
      </c>
      <c r="AW101" s="429">
        <v>153.31</v>
      </c>
      <c r="AX101" s="429">
        <v>164.82</v>
      </c>
      <c r="AY101" s="429">
        <v>176.42</v>
      </c>
      <c r="AZ101" s="429">
        <v>188.09</v>
      </c>
      <c r="BA101" s="429">
        <v>199.83</v>
      </c>
      <c r="BB101" s="429">
        <v>211.66</v>
      </c>
      <c r="BC101" s="429">
        <v>223.56</v>
      </c>
      <c r="BD101" s="429">
        <v>235.51</v>
      </c>
      <c r="BE101" s="429">
        <v>247.56</v>
      </c>
      <c r="BF101" s="429">
        <v>259.68</v>
      </c>
      <c r="BG101" s="429">
        <v>271.87</v>
      </c>
      <c r="BH101" s="429">
        <v>284.16000000000003</v>
      </c>
      <c r="BI101" s="429">
        <v>296.52</v>
      </c>
      <c r="BJ101" s="430">
        <v>308.95</v>
      </c>
      <c r="BK101" s="430">
        <v>321.48</v>
      </c>
      <c r="BL101" s="430">
        <v>334.09</v>
      </c>
      <c r="BM101" s="430">
        <v>346.54</v>
      </c>
      <c r="BN101" s="431">
        <v>359.09</v>
      </c>
      <c r="BO101" s="431">
        <v>371.7</v>
      </c>
      <c r="BP101" s="431">
        <v>384.38</v>
      </c>
      <c r="BQ101" s="431">
        <v>397.15</v>
      </c>
      <c r="BR101" s="431">
        <v>409.99</v>
      </c>
      <c r="BS101" s="431">
        <v>422.88</v>
      </c>
      <c r="BT101" s="431">
        <v>435.89</v>
      </c>
      <c r="BU101" s="431">
        <v>448.95</v>
      </c>
      <c r="BV101" s="431">
        <v>462.08</v>
      </c>
      <c r="BW101" s="431">
        <v>475.31</v>
      </c>
      <c r="BX101" s="431">
        <v>488.61</v>
      </c>
      <c r="BY101" s="431">
        <v>501.97</v>
      </c>
      <c r="BZ101" s="431">
        <v>515.44000000000005</v>
      </c>
      <c r="CA101" s="431">
        <v>528.97</v>
      </c>
      <c r="CB101" s="431">
        <v>542.55999999999995</v>
      </c>
      <c r="CC101" s="431">
        <v>556.27</v>
      </c>
      <c r="CD101" s="431">
        <v>570.04</v>
      </c>
      <c r="CE101" s="431">
        <v>583.88</v>
      </c>
      <c r="CF101" s="431">
        <v>597.83000000000004</v>
      </c>
      <c r="CG101" s="431">
        <v>611.85</v>
      </c>
      <c r="CH101" s="424">
        <v>625.92999999999995</v>
      </c>
      <c r="CI101" s="424">
        <v>640.13</v>
      </c>
      <c r="CJ101" s="424">
        <v>654.4</v>
      </c>
      <c r="CK101" s="430">
        <v>668.73</v>
      </c>
      <c r="CL101" s="430">
        <v>683.18</v>
      </c>
      <c r="CM101" s="430">
        <v>697.7</v>
      </c>
      <c r="CN101" s="430">
        <v>712.28</v>
      </c>
      <c r="CO101" s="430">
        <v>727</v>
      </c>
      <c r="CP101" s="430">
        <v>741.77</v>
      </c>
      <c r="CQ101" s="430">
        <v>756.61</v>
      </c>
      <c r="CR101" s="430">
        <v>771.59</v>
      </c>
      <c r="CS101" s="430">
        <v>786.63</v>
      </c>
      <c r="CT101" s="430">
        <v>801.73</v>
      </c>
      <c r="CU101" s="430">
        <v>816.97</v>
      </c>
      <c r="CV101" s="430">
        <v>832.28</v>
      </c>
      <c r="CW101" s="430">
        <v>847.64</v>
      </c>
      <c r="CX101" s="430">
        <v>863.16</v>
      </c>
      <c r="CY101" s="430">
        <v>878.74</v>
      </c>
      <c r="CZ101" s="432">
        <v>894.38</v>
      </c>
      <c r="DA101" s="432">
        <v>910.17</v>
      </c>
      <c r="DB101" s="432">
        <v>926.02</v>
      </c>
      <c r="DC101" s="432">
        <v>941.94</v>
      </c>
      <c r="DD101" s="432">
        <v>958.01</v>
      </c>
      <c r="DE101" s="432">
        <v>974.15</v>
      </c>
      <c r="DF101" s="432">
        <v>990.34</v>
      </c>
      <c r="DG101" s="433">
        <v>1006.7</v>
      </c>
      <c r="DH101" s="433">
        <v>1023.12</v>
      </c>
      <c r="DI101" s="433">
        <v>1039.6099999999999</v>
      </c>
      <c r="DJ101" s="433">
        <v>1056.26</v>
      </c>
      <c r="DK101" s="431">
        <v>1072.97</v>
      </c>
    </row>
    <row r="102" spans="2:115" hidden="1">
      <c r="M102" s="424">
        <v>2018</v>
      </c>
      <c r="N102" s="429">
        <v>0</v>
      </c>
      <c r="O102" s="429">
        <v>0</v>
      </c>
      <c r="P102" s="429">
        <v>0</v>
      </c>
      <c r="Q102" s="429">
        <v>0</v>
      </c>
      <c r="R102" s="429">
        <v>0</v>
      </c>
      <c r="S102" s="429">
        <v>0</v>
      </c>
      <c r="T102" s="429">
        <v>0</v>
      </c>
      <c r="U102" s="429">
        <v>0</v>
      </c>
      <c r="V102" s="429">
        <v>0</v>
      </c>
      <c r="W102" s="429">
        <v>0</v>
      </c>
      <c r="X102" s="429">
        <v>0</v>
      </c>
      <c r="Y102" s="429">
        <v>0</v>
      </c>
      <c r="Z102" s="429">
        <v>0</v>
      </c>
      <c r="AA102" s="429">
        <v>0</v>
      </c>
      <c r="AB102" s="429">
        <v>0</v>
      </c>
      <c r="AC102" s="429">
        <v>0</v>
      </c>
      <c r="AD102" s="429">
        <v>0</v>
      </c>
      <c r="AE102" s="429">
        <v>0</v>
      </c>
      <c r="AF102" s="429">
        <v>0</v>
      </c>
      <c r="AG102" s="429">
        <v>0</v>
      </c>
      <c r="AH102" s="429">
        <v>0</v>
      </c>
      <c r="AI102" s="429">
        <v>0</v>
      </c>
      <c r="AJ102" s="429">
        <v>0</v>
      </c>
      <c r="AK102" s="429">
        <v>0</v>
      </c>
      <c r="AL102" s="429">
        <v>0</v>
      </c>
      <c r="AM102" s="429">
        <v>0</v>
      </c>
      <c r="AN102" s="429">
        <v>0</v>
      </c>
      <c r="AO102" s="429">
        <v>0</v>
      </c>
      <c r="AP102" s="429">
        <v>0</v>
      </c>
      <c r="AQ102" s="429">
        <v>0</v>
      </c>
      <c r="AR102" s="429">
        <v>0</v>
      </c>
      <c r="AS102" s="429">
        <v>0</v>
      </c>
      <c r="AT102" s="429">
        <v>0</v>
      </c>
      <c r="AU102" s="429">
        <v>0</v>
      </c>
      <c r="AV102" s="429">
        <v>10.5</v>
      </c>
      <c r="AW102" s="429">
        <v>21.07</v>
      </c>
      <c r="AX102" s="429">
        <v>31.71</v>
      </c>
      <c r="AY102" s="429">
        <v>42.42</v>
      </c>
      <c r="AZ102" s="429">
        <v>53.2</v>
      </c>
      <c r="BA102" s="429">
        <v>64.05</v>
      </c>
      <c r="BB102" s="429">
        <v>74.98</v>
      </c>
      <c r="BC102" s="429">
        <v>85.98</v>
      </c>
      <c r="BD102" s="429">
        <v>97.04</v>
      </c>
      <c r="BE102" s="429">
        <v>108.18</v>
      </c>
      <c r="BF102" s="429">
        <v>119.38</v>
      </c>
      <c r="BG102" s="429">
        <v>130.66</v>
      </c>
      <c r="BH102" s="429">
        <v>142.02000000000001</v>
      </c>
      <c r="BI102" s="429">
        <v>153.44999999999999</v>
      </c>
      <c r="BJ102" s="430">
        <v>164.95</v>
      </c>
      <c r="BK102" s="430">
        <v>176.54</v>
      </c>
      <c r="BL102" s="430">
        <v>188.19</v>
      </c>
      <c r="BM102" s="430">
        <v>199.79</v>
      </c>
      <c r="BN102" s="431">
        <v>211.47</v>
      </c>
      <c r="BO102" s="431">
        <v>223.22</v>
      </c>
      <c r="BP102" s="431">
        <v>235.02</v>
      </c>
      <c r="BQ102" s="431">
        <v>246.91</v>
      </c>
      <c r="BR102" s="431">
        <v>258.87</v>
      </c>
      <c r="BS102" s="431">
        <v>270.88</v>
      </c>
      <c r="BT102" s="431">
        <v>282.98</v>
      </c>
      <c r="BU102" s="431">
        <v>295.14999999999998</v>
      </c>
      <c r="BV102" s="431">
        <v>307.38</v>
      </c>
      <c r="BW102" s="431">
        <v>319.7</v>
      </c>
      <c r="BX102" s="431">
        <v>332.08</v>
      </c>
      <c r="BY102" s="431">
        <v>344.52</v>
      </c>
      <c r="BZ102" s="431">
        <v>357.06</v>
      </c>
      <c r="CA102" s="431">
        <v>369.66</v>
      </c>
      <c r="CB102" s="431">
        <v>382.32</v>
      </c>
      <c r="CC102" s="431">
        <v>395.08</v>
      </c>
      <c r="CD102" s="431">
        <v>407.91</v>
      </c>
      <c r="CE102" s="431">
        <v>420.79</v>
      </c>
      <c r="CF102" s="431">
        <v>433.78</v>
      </c>
      <c r="CG102" s="431">
        <v>446.83</v>
      </c>
      <c r="CH102" s="424">
        <v>459.95</v>
      </c>
      <c r="CI102" s="424">
        <v>473.17</v>
      </c>
      <c r="CJ102" s="424">
        <v>486.45</v>
      </c>
      <c r="CK102" s="430">
        <v>499.8</v>
      </c>
      <c r="CL102" s="430">
        <v>513.26</v>
      </c>
      <c r="CM102" s="430">
        <v>526.78</v>
      </c>
      <c r="CN102" s="430">
        <v>540.36</v>
      </c>
      <c r="CO102" s="430">
        <v>554.04999999999995</v>
      </c>
      <c r="CP102" s="430">
        <v>567.80999999999995</v>
      </c>
      <c r="CQ102" s="430">
        <v>581.63</v>
      </c>
      <c r="CR102" s="430">
        <v>595.58000000000004</v>
      </c>
      <c r="CS102" s="430">
        <v>609.58000000000004</v>
      </c>
      <c r="CT102" s="430">
        <v>623.64</v>
      </c>
      <c r="CU102" s="430">
        <v>637.83000000000004</v>
      </c>
      <c r="CV102" s="430">
        <v>652.09</v>
      </c>
      <c r="CW102" s="430">
        <v>666.4</v>
      </c>
      <c r="CX102" s="430">
        <v>680.84</v>
      </c>
      <c r="CY102" s="430">
        <v>695.35</v>
      </c>
      <c r="CZ102" s="432">
        <v>709.92</v>
      </c>
      <c r="DA102" s="432">
        <v>724.62</v>
      </c>
      <c r="DB102" s="432">
        <v>739.38</v>
      </c>
      <c r="DC102" s="432">
        <v>754.2</v>
      </c>
      <c r="DD102" s="432">
        <v>769.17</v>
      </c>
      <c r="DE102" s="432">
        <v>784.19</v>
      </c>
      <c r="DF102" s="432">
        <v>799.28</v>
      </c>
      <c r="DG102" s="433">
        <v>814.51</v>
      </c>
      <c r="DH102" s="433">
        <v>829.8</v>
      </c>
      <c r="DI102" s="433">
        <v>845.15</v>
      </c>
      <c r="DJ102" s="433">
        <v>860.65</v>
      </c>
      <c r="DK102" s="431">
        <v>876.21</v>
      </c>
    </row>
    <row r="103" spans="2:115" hidden="1">
      <c r="M103" s="424">
        <v>2019</v>
      </c>
      <c r="N103" s="429">
        <v>0</v>
      </c>
      <c r="O103" s="429">
        <v>0</v>
      </c>
      <c r="P103" s="429">
        <v>0</v>
      </c>
      <c r="Q103" s="429">
        <v>0</v>
      </c>
      <c r="R103" s="429">
        <v>0</v>
      </c>
      <c r="S103" s="429">
        <v>0</v>
      </c>
      <c r="T103" s="429">
        <v>0</v>
      </c>
      <c r="U103" s="429">
        <v>0</v>
      </c>
      <c r="V103" s="429">
        <v>0</v>
      </c>
      <c r="W103" s="429">
        <v>0</v>
      </c>
      <c r="X103" s="429">
        <v>0</v>
      </c>
      <c r="Y103" s="429">
        <v>0</v>
      </c>
      <c r="Z103" s="429">
        <v>0</v>
      </c>
      <c r="AA103" s="429">
        <v>0</v>
      </c>
      <c r="AB103" s="429">
        <v>0</v>
      </c>
      <c r="AC103" s="429">
        <v>0</v>
      </c>
      <c r="AD103" s="429">
        <v>0</v>
      </c>
      <c r="AE103" s="429">
        <v>0</v>
      </c>
      <c r="AF103" s="429">
        <v>0</v>
      </c>
      <c r="AG103" s="429">
        <v>0</v>
      </c>
      <c r="AH103" s="429">
        <v>0</v>
      </c>
      <c r="AI103" s="429">
        <v>0</v>
      </c>
      <c r="AJ103" s="429">
        <v>0</v>
      </c>
      <c r="AK103" s="429">
        <v>0</v>
      </c>
      <c r="AL103" s="429">
        <v>0</v>
      </c>
      <c r="AM103" s="429">
        <v>0</v>
      </c>
      <c r="AN103" s="429">
        <v>0</v>
      </c>
      <c r="AO103" s="429">
        <v>0</v>
      </c>
      <c r="AP103" s="429">
        <v>0</v>
      </c>
      <c r="AQ103" s="429">
        <v>0</v>
      </c>
      <c r="AR103" s="429">
        <v>0</v>
      </c>
      <c r="AS103" s="429">
        <v>0</v>
      </c>
      <c r="AT103" s="429">
        <v>0</v>
      </c>
      <c r="AU103" s="429">
        <v>0</v>
      </c>
      <c r="AV103" s="429">
        <v>0</v>
      </c>
      <c r="AW103" s="429">
        <v>0</v>
      </c>
      <c r="AX103" s="429">
        <v>0</v>
      </c>
      <c r="AY103" s="429">
        <v>0</v>
      </c>
      <c r="AZ103" s="429">
        <v>0</v>
      </c>
      <c r="BA103" s="429">
        <v>0</v>
      </c>
      <c r="BB103" s="429">
        <v>0</v>
      </c>
      <c r="BC103" s="429">
        <v>0</v>
      </c>
      <c r="BD103" s="429">
        <v>0</v>
      </c>
      <c r="BE103" s="429">
        <v>0</v>
      </c>
      <c r="BF103" s="429">
        <v>0</v>
      </c>
      <c r="BG103" s="429">
        <v>0</v>
      </c>
      <c r="BH103" s="429">
        <v>10.5</v>
      </c>
      <c r="BI103" s="429">
        <v>21.07</v>
      </c>
      <c r="BJ103" s="430">
        <v>31.71</v>
      </c>
      <c r="BK103" s="430">
        <v>42.42</v>
      </c>
      <c r="BL103" s="430">
        <v>53.19</v>
      </c>
      <c r="BM103" s="430">
        <v>64.010000000000005</v>
      </c>
      <c r="BN103" s="431">
        <v>74.88</v>
      </c>
      <c r="BO103" s="431">
        <v>85.83</v>
      </c>
      <c r="BP103" s="431">
        <v>96.83</v>
      </c>
      <c r="BQ103" s="431">
        <v>107.9</v>
      </c>
      <c r="BR103" s="431">
        <v>119.04</v>
      </c>
      <c r="BS103" s="431">
        <v>130.22999999999999</v>
      </c>
      <c r="BT103" s="431">
        <v>141.5</v>
      </c>
      <c r="BU103" s="431">
        <v>152.84</v>
      </c>
      <c r="BV103" s="431">
        <v>164.23</v>
      </c>
      <c r="BW103" s="431">
        <v>175.7</v>
      </c>
      <c r="BX103" s="431">
        <v>187.24</v>
      </c>
      <c r="BY103" s="431">
        <v>198.83</v>
      </c>
      <c r="BZ103" s="431">
        <v>210.51</v>
      </c>
      <c r="CA103" s="431">
        <v>222.25</v>
      </c>
      <c r="CB103" s="431">
        <v>234.05</v>
      </c>
      <c r="CC103" s="431">
        <v>245.93</v>
      </c>
      <c r="CD103" s="431">
        <v>257.88</v>
      </c>
      <c r="CE103" s="431">
        <v>269.89</v>
      </c>
      <c r="CF103" s="431">
        <v>281.99</v>
      </c>
      <c r="CG103" s="431">
        <v>294.14999999999998</v>
      </c>
      <c r="CH103" s="424">
        <v>306.37</v>
      </c>
      <c r="CI103" s="424">
        <v>318.68</v>
      </c>
      <c r="CJ103" s="424">
        <v>331.05</v>
      </c>
      <c r="CK103" s="430">
        <v>343.49</v>
      </c>
      <c r="CL103" s="430">
        <v>356.02</v>
      </c>
      <c r="CM103" s="430">
        <v>368.62</v>
      </c>
      <c r="CN103" s="430">
        <v>381.27</v>
      </c>
      <c r="CO103" s="430">
        <v>394.03</v>
      </c>
      <c r="CP103" s="430">
        <v>406.85</v>
      </c>
      <c r="CQ103" s="430">
        <v>419.73</v>
      </c>
      <c r="CR103" s="430">
        <v>432.71</v>
      </c>
      <c r="CS103" s="430">
        <v>445.76</v>
      </c>
      <c r="CT103" s="430">
        <v>458.86</v>
      </c>
      <c r="CU103" s="430">
        <v>472.08</v>
      </c>
      <c r="CV103" s="430">
        <v>485.36</v>
      </c>
      <c r="CW103" s="430">
        <v>498.7</v>
      </c>
      <c r="CX103" s="430">
        <v>512.15</v>
      </c>
      <c r="CY103" s="430">
        <v>525.66</v>
      </c>
      <c r="CZ103" s="432">
        <v>539.23</v>
      </c>
      <c r="DA103" s="432">
        <v>552.91999999999996</v>
      </c>
      <c r="DB103" s="432">
        <v>566.67999999999995</v>
      </c>
      <c r="DC103" s="432">
        <v>580.49</v>
      </c>
      <c r="DD103" s="432">
        <v>594.42999999999995</v>
      </c>
      <c r="DE103" s="432">
        <v>608.41999999999996</v>
      </c>
      <c r="DF103" s="432">
        <v>622.48</v>
      </c>
      <c r="DG103" s="433">
        <v>636.66</v>
      </c>
      <c r="DH103" s="433">
        <v>650.91</v>
      </c>
      <c r="DI103" s="433">
        <v>665.22</v>
      </c>
      <c r="DJ103" s="433">
        <v>679.65</v>
      </c>
      <c r="DK103" s="431">
        <v>694.15</v>
      </c>
    </row>
    <row r="104" spans="2:115" hidden="1">
      <c r="M104" s="424">
        <v>2020</v>
      </c>
      <c r="N104" s="429">
        <v>0</v>
      </c>
      <c r="O104" s="429">
        <v>0</v>
      </c>
      <c r="P104" s="429">
        <v>0</v>
      </c>
      <c r="Q104" s="429">
        <v>0</v>
      </c>
      <c r="R104" s="429">
        <v>0</v>
      </c>
      <c r="S104" s="429">
        <v>0</v>
      </c>
      <c r="T104" s="429">
        <v>0</v>
      </c>
      <c r="U104" s="429">
        <v>0</v>
      </c>
      <c r="V104" s="429">
        <v>0</v>
      </c>
      <c r="W104" s="429">
        <v>0</v>
      </c>
      <c r="X104" s="429">
        <v>0</v>
      </c>
      <c r="Y104" s="429">
        <v>0</v>
      </c>
      <c r="Z104" s="429">
        <v>0</v>
      </c>
      <c r="AA104" s="429">
        <v>0</v>
      </c>
      <c r="AB104" s="429">
        <v>0</v>
      </c>
      <c r="AC104" s="429">
        <v>0</v>
      </c>
      <c r="AD104" s="429">
        <v>0</v>
      </c>
      <c r="AE104" s="429">
        <v>0</v>
      </c>
      <c r="AF104" s="429">
        <v>0</v>
      </c>
      <c r="AG104" s="429">
        <v>0</v>
      </c>
      <c r="AH104" s="429">
        <v>0</v>
      </c>
      <c r="AI104" s="429">
        <v>0</v>
      </c>
      <c r="AJ104" s="429">
        <v>0</v>
      </c>
      <c r="AK104" s="429">
        <v>0</v>
      </c>
      <c r="AL104" s="429">
        <v>0</v>
      </c>
      <c r="AM104" s="429">
        <v>0</v>
      </c>
      <c r="AN104" s="429">
        <v>0</v>
      </c>
      <c r="AO104" s="429">
        <v>0</v>
      </c>
      <c r="AP104" s="429">
        <v>0</v>
      </c>
      <c r="AQ104" s="429">
        <v>0</v>
      </c>
      <c r="AR104" s="429">
        <v>0</v>
      </c>
      <c r="AS104" s="429">
        <v>0</v>
      </c>
      <c r="AT104" s="429">
        <v>0</v>
      </c>
      <c r="AU104" s="429">
        <v>0</v>
      </c>
      <c r="AV104" s="429">
        <v>0</v>
      </c>
      <c r="AW104" s="429">
        <v>0</v>
      </c>
      <c r="AX104" s="429">
        <v>0</v>
      </c>
      <c r="AY104" s="429">
        <v>0</v>
      </c>
      <c r="AZ104" s="429">
        <v>0</v>
      </c>
      <c r="BA104" s="429">
        <v>0</v>
      </c>
      <c r="BB104" s="429">
        <v>0</v>
      </c>
      <c r="BC104" s="429">
        <v>0</v>
      </c>
      <c r="BD104" s="429">
        <v>0</v>
      </c>
      <c r="BE104" s="429">
        <v>0</v>
      </c>
      <c r="BF104" s="429">
        <v>0</v>
      </c>
      <c r="BG104" s="429">
        <v>0</v>
      </c>
      <c r="BH104" s="429">
        <v>0</v>
      </c>
      <c r="BI104" s="429">
        <v>0</v>
      </c>
      <c r="BJ104" s="429">
        <v>0</v>
      </c>
      <c r="BK104" s="429">
        <v>0</v>
      </c>
      <c r="BL104" s="429">
        <v>0</v>
      </c>
      <c r="BM104" s="429">
        <v>0</v>
      </c>
      <c r="BN104" s="429">
        <v>0</v>
      </c>
      <c r="BO104" s="429">
        <v>0</v>
      </c>
      <c r="BP104" s="429">
        <v>0</v>
      </c>
      <c r="BQ104" s="429">
        <v>0</v>
      </c>
      <c r="BR104" s="429">
        <v>0</v>
      </c>
      <c r="BS104" s="431">
        <v>0</v>
      </c>
      <c r="BT104" s="431">
        <v>10.5</v>
      </c>
      <c r="BU104" s="431">
        <v>21.06</v>
      </c>
      <c r="BV104" s="431">
        <v>31.69</v>
      </c>
      <c r="BW104" s="431">
        <v>42.37</v>
      </c>
      <c r="BX104" s="431">
        <v>53.12</v>
      </c>
      <c r="BY104" s="431">
        <v>63.94</v>
      </c>
      <c r="BZ104" s="431">
        <v>74.81</v>
      </c>
      <c r="CA104" s="431">
        <v>85.75</v>
      </c>
      <c r="CB104" s="431">
        <v>96.76</v>
      </c>
      <c r="CC104" s="431">
        <v>107.83</v>
      </c>
      <c r="CD104" s="431">
        <v>118.96</v>
      </c>
      <c r="CE104" s="431">
        <v>130.16</v>
      </c>
      <c r="CF104" s="431">
        <v>141.43</v>
      </c>
      <c r="CG104" s="431">
        <v>152.76</v>
      </c>
      <c r="CH104" s="424">
        <v>164.16</v>
      </c>
      <c r="CI104" s="424">
        <v>175.63</v>
      </c>
      <c r="CJ104" s="424">
        <v>187.16</v>
      </c>
      <c r="CK104" s="430">
        <v>198.76</v>
      </c>
      <c r="CL104" s="430">
        <v>210.43</v>
      </c>
      <c r="CM104" s="430">
        <v>222.17</v>
      </c>
      <c r="CN104" s="430">
        <v>233.97</v>
      </c>
      <c r="CO104" s="430">
        <v>245.86</v>
      </c>
      <c r="CP104" s="430">
        <v>257.8</v>
      </c>
      <c r="CQ104" s="430">
        <v>269.81</v>
      </c>
      <c r="CR104" s="430">
        <v>281.91000000000003</v>
      </c>
      <c r="CS104" s="430">
        <v>294.07</v>
      </c>
      <c r="CT104" s="430">
        <v>306.29000000000002</v>
      </c>
      <c r="CU104" s="430">
        <v>318.60000000000002</v>
      </c>
      <c r="CV104" s="430">
        <v>330.97</v>
      </c>
      <c r="CW104" s="430">
        <v>343.41</v>
      </c>
      <c r="CX104" s="430">
        <v>355.94</v>
      </c>
      <c r="CY104" s="430">
        <v>368.54</v>
      </c>
      <c r="CZ104" s="432">
        <v>381.19</v>
      </c>
      <c r="DA104" s="432">
        <v>393.95</v>
      </c>
      <c r="DB104" s="432">
        <v>406.76</v>
      </c>
      <c r="DC104" s="432">
        <v>419.64</v>
      </c>
      <c r="DD104" s="432">
        <v>432.63</v>
      </c>
      <c r="DE104" s="432">
        <v>445.67</v>
      </c>
      <c r="DF104" s="432">
        <v>458.78</v>
      </c>
      <c r="DG104" s="433">
        <v>471.99</v>
      </c>
      <c r="DH104" s="433">
        <v>485.27</v>
      </c>
      <c r="DI104" s="433">
        <v>498.61</v>
      </c>
      <c r="DJ104" s="433">
        <v>512.05999999999995</v>
      </c>
      <c r="DK104" s="431">
        <v>525.57000000000005</v>
      </c>
    </row>
    <row r="105" spans="2:115" hidden="1">
      <c r="M105" s="424">
        <v>2021</v>
      </c>
      <c r="N105" s="429">
        <v>0</v>
      </c>
      <c r="O105" s="429">
        <v>0</v>
      </c>
      <c r="P105" s="429">
        <v>0</v>
      </c>
      <c r="Q105" s="429">
        <v>0</v>
      </c>
      <c r="R105" s="429">
        <v>0</v>
      </c>
      <c r="S105" s="429">
        <v>0</v>
      </c>
      <c r="T105" s="429">
        <v>0</v>
      </c>
      <c r="U105" s="429">
        <v>0</v>
      </c>
      <c r="V105" s="429">
        <v>0</v>
      </c>
      <c r="W105" s="429">
        <v>0</v>
      </c>
      <c r="X105" s="429">
        <v>0</v>
      </c>
      <c r="Y105" s="429">
        <v>0</v>
      </c>
      <c r="Z105" s="429">
        <v>0</v>
      </c>
      <c r="AA105" s="429">
        <v>0</v>
      </c>
      <c r="AB105" s="429">
        <v>0</v>
      </c>
      <c r="AC105" s="429">
        <v>0</v>
      </c>
      <c r="AD105" s="429">
        <v>0</v>
      </c>
      <c r="AE105" s="429">
        <v>0</v>
      </c>
      <c r="AF105" s="429">
        <v>0</v>
      </c>
      <c r="AG105" s="429">
        <v>0</v>
      </c>
      <c r="AH105" s="429">
        <v>0</v>
      </c>
      <c r="AI105" s="429">
        <v>0</v>
      </c>
      <c r="AJ105" s="429">
        <v>0</v>
      </c>
      <c r="AK105" s="429">
        <v>0</v>
      </c>
      <c r="AL105" s="429">
        <v>0</v>
      </c>
      <c r="AM105" s="429">
        <v>0</v>
      </c>
      <c r="AN105" s="429">
        <v>0</v>
      </c>
      <c r="AO105" s="429">
        <v>0</v>
      </c>
      <c r="AP105" s="429">
        <v>0</v>
      </c>
      <c r="AQ105" s="429">
        <v>0</v>
      </c>
      <c r="AR105" s="429">
        <v>0</v>
      </c>
      <c r="AS105" s="429">
        <v>0</v>
      </c>
      <c r="AT105" s="429">
        <v>0</v>
      </c>
      <c r="AU105" s="429">
        <v>0</v>
      </c>
      <c r="AV105" s="429">
        <v>0</v>
      </c>
      <c r="AW105" s="429">
        <v>0</v>
      </c>
      <c r="AX105" s="429">
        <v>0</v>
      </c>
      <c r="AY105" s="429">
        <v>0</v>
      </c>
      <c r="AZ105" s="429">
        <v>0</v>
      </c>
      <c r="BA105" s="429">
        <v>0</v>
      </c>
      <c r="BB105" s="429">
        <v>0</v>
      </c>
      <c r="BC105" s="429">
        <v>0</v>
      </c>
      <c r="BD105" s="429">
        <v>0</v>
      </c>
      <c r="BE105" s="429">
        <v>0</v>
      </c>
      <c r="BF105" s="429">
        <v>0</v>
      </c>
      <c r="BG105" s="429">
        <v>0</v>
      </c>
      <c r="BH105" s="429">
        <v>0</v>
      </c>
      <c r="BI105" s="429">
        <v>0</v>
      </c>
      <c r="BJ105" s="429">
        <v>0</v>
      </c>
      <c r="BK105" s="429">
        <v>0</v>
      </c>
      <c r="BL105" s="429">
        <v>0</v>
      </c>
      <c r="BM105" s="429">
        <v>0</v>
      </c>
      <c r="BN105" s="429">
        <v>0</v>
      </c>
      <c r="BO105" s="429">
        <v>0</v>
      </c>
      <c r="BP105" s="429">
        <v>0</v>
      </c>
      <c r="BQ105" s="429">
        <v>0</v>
      </c>
      <c r="BR105" s="429">
        <v>0</v>
      </c>
      <c r="BS105" s="431">
        <v>0</v>
      </c>
      <c r="BT105" s="431">
        <v>0</v>
      </c>
      <c r="BU105" s="431">
        <v>0</v>
      </c>
      <c r="BV105" s="431">
        <v>0</v>
      </c>
      <c r="BW105" s="431">
        <v>0</v>
      </c>
      <c r="BX105" s="431">
        <v>0</v>
      </c>
      <c r="BY105" s="431">
        <v>0</v>
      </c>
      <c r="BZ105" s="431">
        <v>0</v>
      </c>
      <c r="CA105" s="431">
        <v>0</v>
      </c>
      <c r="CB105" s="431">
        <v>0</v>
      </c>
      <c r="CC105" s="431">
        <v>0</v>
      </c>
      <c r="CD105" s="431">
        <v>0</v>
      </c>
      <c r="CE105" s="431">
        <v>0</v>
      </c>
      <c r="CF105" s="431">
        <v>10.5</v>
      </c>
      <c r="CG105" s="431">
        <v>21.06</v>
      </c>
      <c r="CH105" s="424">
        <v>31.69</v>
      </c>
      <c r="CI105" s="424">
        <v>42.37</v>
      </c>
      <c r="CJ105" s="424">
        <v>53.12</v>
      </c>
      <c r="CK105" s="430">
        <v>63.94</v>
      </c>
      <c r="CL105" s="430">
        <v>74.81</v>
      </c>
      <c r="CM105" s="430">
        <v>85.75</v>
      </c>
      <c r="CN105" s="430">
        <v>96.76</v>
      </c>
      <c r="CO105" s="430">
        <v>107.83</v>
      </c>
      <c r="CP105" s="430">
        <v>118.96</v>
      </c>
      <c r="CQ105" s="430">
        <v>130.16</v>
      </c>
      <c r="CR105" s="430">
        <v>141.43</v>
      </c>
      <c r="CS105" s="430">
        <v>152.76</v>
      </c>
      <c r="CT105" s="430">
        <v>164.16</v>
      </c>
      <c r="CU105" s="430">
        <v>175.63</v>
      </c>
      <c r="CV105" s="430">
        <v>187.16</v>
      </c>
      <c r="CW105" s="430">
        <v>198.76</v>
      </c>
      <c r="CX105" s="430">
        <v>210.43</v>
      </c>
      <c r="CY105" s="430">
        <v>222.17</v>
      </c>
      <c r="CZ105" s="432">
        <v>233.97</v>
      </c>
      <c r="DA105" s="432">
        <v>245.86</v>
      </c>
      <c r="DB105" s="432">
        <v>257.8</v>
      </c>
      <c r="DC105" s="432">
        <v>269.81</v>
      </c>
      <c r="DD105" s="432">
        <v>281.91000000000003</v>
      </c>
      <c r="DE105" s="432">
        <v>294.07</v>
      </c>
      <c r="DF105" s="432">
        <v>306.29000000000002</v>
      </c>
      <c r="DG105" s="433">
        <v>318.60000000000002</v>
      </c>
      <c r="DH105" s="433">
        <v>330.97</v>
      </c>
      <c r="DI105" s="433">
        <v>343.41</v>
      </c>
      <c r="DJ105" s="433">
        <v>355.94</v>
      </c>
      <c r="DK105" s="431">
        <v>368.54</v>
      </c>
    </row>
    <row r="106" spans="2:115" hidden="1">
      <c r="M106" s="424">
        <v>2022</v>
      </c>
      <c r="N106" s="424"/>
      <c r="O106" s="424"/>
      <c r="P106" s="424"/>
      <c r="Q106" s="424"/>
      <c r="R106" s="424"/>
      <c r="S106" s="424"/>
      <c r="T106" s="424"/>
      <c r="U106" s="424"/>
      <c r="V106" s="424"/>
      <c r="W106" s="424"/>
      <c r="X106" s="424"/>
      <c r="Y106" s="424"/>
      <c r="Z106" s="424"/>
      <c r="AA106" s="424"/>
      <c r="AB106" s="424"/>
      <c r="AC106" s="424"/>
      <c r="AD106" s="424"/>
      <c r="AE106" s="424"/>
      <c r="AF106" s="424"/>
      <c r="AG106" s="424"/>
      <c r="AH106" s="424"/>
      <c r="AI106" s="424"/>
      <c r="AJ106" s="424"/>
      <c r="AK106" s="424"/>
      <c r="AL106" s="424"/>
      <c r="AM106" s="424"/>
      <c r="AN106" s="424"/>
      <c r="AO106" s="424"/>
      <c r="AP106" s="424"/>
      <c r="AQ106" s="424"/>
      <c r="AR106" s="424"/>
      <c r="AS106" s="424"/>
      <c r="AT106" s="424"/>
      <c r="AU106" s="424"/>
      <c r="AV106" s="424"/>
      <c r="AW106" s="424"/>
      <c r="AX106" s="424"/>
      <c r="AY106" s="424"/>
      <c r="AZ106" s="424"/>
      <c r="BA106" s="424"/>
      <c r="BB106" s="424"/>
      <c r="BC106" s="424"/>
      <c r="BD106" s="424"/>
      <c r="BE106" s="424"/>
      <c r="BF106" s="424"/>
      <c r="BG106" s="424"/>
      <c r="BH106" s="424"/>
      <c r="BI106" s="424"/>
      <c r="BJ106" s="424"/>
      <c r="BK106" s="424"/>
      <c r="BL106" s="424"/>
      <c r="BM106" s="424"/>
      <c r="BN106" s="424"/>
      <c r="BO106" s="424"/>
      <c r="BP106" s="424"/>
      <c r="BQ106" s="424"/>
      <c r="BR106" s="424"/>
      <c r="BS106" s="424"/>
      <c r="BT106" s="424"/>
      <c r="BU106" s="424"/>
      <c r="BV106" s="424"/>
      <c r="BW106" s="424"/>
      <c r="BX106" s="424"/>
      <c r="BY106" s="424"/>
      <c r="BZ106" s="424"/>
      <c r="CA106" s="424"/>
      <c r="CB106" s="424"/>
      <c r="CC106" s="424"/>
      <c r="CD106" s="424"/>
      <c r="CE106" s="424"/>
      <c r="CF106" s="424"/>
      <c r="CG106" s="424"/>
      <c r="CH106" s="424">
        <v>0</v>
      </c>
      <c r="CI106" s="424">
        <v>0</v>
      </c>
      <c r="CJ106" s="424">
        <v>0</v>
      </c>
      <c r="CK106" s="424">
        <v>0</v>
      </c>
      <c r="CL106" s="424">
        <v>0</v>
      </c>
      <c r="CM106" s="424">
        <v>0</v>
      </c>
      <c r="CN106" s="424">
        <v>0</v>
      </c>
      <c r="CO106" s="424">
        <v>0</v>
      </c>
      <c r="CP106" s="424">
        <v>0</v>
      </c>
      <c r="CQ106" s="430">
        <v>0</v>
      </c>
      <c r="CR106" s="430">
        <v>10.5</v>
      </c>
      <c r="CS106" s="430">
        <v>21.06</v>
      </c>
      <c r="CT106" s="430">
        <v>31.69</v>
      </c>
      <c r="CU106" s="430">
        <v>42.37</v>
      </c>
      <c r="CV106" s="430">
        <v>53.12</v>
      </c>
      <c r="CW106" s="430">
        <v>63.94</v>
      </c>
      <c r="CX106" s="430">
        <v>74.81</v>
      </c>
      <c r="CY106" s="430">
        <v>85.75</v>
      </c>
      <c r="CZ106" s="432">
        <v>96.76</v>
      </c>
      <c r="DA106" s="432">
        <v>107.83</v>
      </c>
      <c r="DB106" s="432">
        <v>118.96</v>
      </c>
      <c r="DC106" s="432">
        <v>130.16</v>
      </c>
      <c r="DD106" s="432">
        <v>141.43</v>
      </c>
      <c r="DE106" s="432">
        <v>152.76</v>
      </c>
      <c r="DF106" s="432">
        <v>164.16</v>
      </c>
      <c r="DG106" s="433">
        <v>175.63</v>
      </c>
      <c r="DH106" s="433">
        <v>187.16</v>
      </c>
      <c r="DI106" s="433">
        <v>198.76</v>
      </c>
      <c r="DJ106" s="433">
        <v>210.43</v>
      </c>
      <c r="DK106" s="431">
        <v>222.17</v>
      </c>
    </row>
    <row r="107" spans="2:115" hidden="1">
      <c r="M107" s="424">
        <v>2023</v>
      </c>
      <c r="N107" s="424"/>
      <c r="O107" s="424"/>
      <c r="P107" s="424"/>
      <c r="Q107" s="424"/>
      <c r="R107" s="424"/>
      <c r="S107" s="424"/>
      <c r="T107" s="424"/>
      <c r="U107" s="424"/>
      <c r="V107" s="424"/>
      <c r="W107" s="424"/>
      <c r="X107" s="424"/>
      <c r="Y107" s="424"/>
      <c r="Z107" s="424"/>
      <c r="AA107" s="424"/>
      <c r="AB107" s="424"/>
      <c r="AC107" s="424"/>
      <c r="AD107" s="424"/>
      <c r="AE107" s="424"/>
      <c r="AF107" s="424"/>
      <c r="AG107" s="424"/>
      <c r="AH107" s="424"/>
      <c r="AI107" s="424"/>
      <c r="AJ107" s="424"/>
      <c r="AK107" s="424"/>
      <c r="AL107" s="424"/>
      <c r="AM107" s="424"/>
      <c r="AN107" s="424"/>
      <c r="AO107" s="424"/>
      <c r="AP107" s="424"/>
      <c r="AQ107" s="424"/>
      <c r="AR107" s="424"/>
      <c r="AS107" s="424"/>
      <c r="AT107" s="424"/>
      <c r="AU107" s="424"/>
      <c r="AV107" s="424"/>
      <c r="AW107" s="424"/>
      <c r="AX107" s="424"/>
      <c r="AY107" s="424"/>
      <c r="AZ107" s="424"/>
      <c r="BA107" s="424"/>
      <c r="BB107" s="424"/>
      <c r="BC107" s="424"/>
      <c r="BD107" s="424"/>
      <c r="BE107" s="424"/>
      <c r="BF107" s="424"/>
      <c r="BG107" s="424"/>
      <c r="BH107" s="424"/>
      <c r="BI107" s="424"/>
      <c r="BJ107" s="424"/>
      <c r="BK107" s="424"/>
      <c r="BL107" s="424"/>
      <c r="BM107" s="424"/>
      <c r="BN107" s="424"/>
      <c r="BO107" s="424"/>
      <c r="BP107" s="424"/>
      <c r="BQ107" s="424"/>
      <c r="BR107" s="424"/>
      <c r="BS107" s="424"/>
      <c r="BT107" s="424"/>
      <c r="BU107" s="424"/>
      <c r="BV107" s="424"/>
      <c r="BW107" s="424"/>
      <c r="BX107" s="424"/>
      <c r="BY107" s="424"/>
      <c r="BZ107" s="424"/>
      <c r="CA107" s="424"/>
      <c r="CB107" s="424"/>
      <c r="CC107" s="424"/>
      <c r="CD107" s="424"/>
      <c r="CE107" s="424"/>
      <c r="CF107" s="424"/>
      <c r="CG107" s="424"/>
      <c r="CH107" s="424"/>
      <c r="CI107" s="424"/>
      <c r="CJ107" s="424"/>
      <c r="CK107" s="424"/>
      <c r="CL107" s="424"/>
      <c r="CM107" s="424"/>
      <c r="CN107" s="424"/>
      <c r="CO107" s="424"/>
      <c r="CP107" s="424"/>
      <c r="CQ107" s="430"/>
      <c r="CR107" s="430"/>
      <c r="CS107" s="430"/>
      <c r="CT107" s="430">
        <v>0</v>
      </c>
      <c r="CU107" s="430">
        <v>0</v>
      </c>
      <c r="CV107" s="430">
        <v>0</v>
      </c>
      <c r="CW107" s="430">
        <v>0</v>
      </c>
      <c r="CX107" s="430">
        <v>0</v>
      </c>
      <c r="CY107" s="430">
        <v>0</v>
      </c>
      <c r="CZ107" s="432">
        <v>0</v>
      </c>
      <c r="DA107" s="432">
        <v>0</v>
      </c>
      <c r="DB107" s="432">
        <v>0</v>
      </c>
      <c r="DC107" s="432">
        <v>0</v>
      </c>
      <c r="DD107" s="432">
        <v>10.5</v>
      </c>
      <c r="DE107" s="432">
        <v>21.06</v>
      </c>
      <c r="DF107" s="432">
        <v>31.69</v>
      </c>
      <c r="DG107" s="433">
        <v>42.37</v>
      </c>
      <c r="DH107" s="433">
        <v>53.12</v>
      </c>
      <c r="DI107" s="433">
        <v>63.94</v>
      </c>
      <c r="DJ107" s="433">
        <v>74.81</v>
      </c>
      <c r="DK107" s="431">
        <v>85.75</v>
      </c>
    </row>
    <row r="108" spans="2:115" hidden="1">
      <c r="M108" s="424">
        <v>2024</v>
      </c>
      <c r="N108" s="424"/>
      <c r="O108" s="424"/>
      <c r="P108" s="424"/>
      <c r="Q108" s="424"/>
      <c r="R108" s="424"/>
      <c r="S108" s="424"/>
      <c r="T108" s="424"/>
      <c r="U108" s="424"/>
      <c r="V108" s="424"/>
      <c r="W108" s="424"/>
      <c r="X108" s="424"/>
      <c r="Y108" s="424"/>
      <c r="Z108" s="424"/>
      <c r="AA108" s="424"/>
      <c r="AB108" s="424"/>
      <c r="AC108" s="424"/>
      <c r="AD108" s="424"/>
      <c r="AE108" s="424"/>
      <c r="AF108" s="424"/>
      <c r="AG108" s="424"/>
      <c r="AH108" s="424"/>
      <c r="AI108" s="424"/>
      <c r="AJ108" s="424"/>
      <c r="AK108" s="424"/>
      <c r="AL108" s="424"/>
      <c r="AM108" s="424"/>
      <c r="AN108" s="424"/>
      <c r="AO108" s="424"/>
      <c r="AP108" s="424"/>
      <c r="AQ108" s="424"/>
      <c r="AR108" s="424"/>
      <c r="AS108" s="424"/>
      <c r="AT108" s="424"/>
      <c r="AU108" s="424"/>
      <c r="AV108" s="424"/>
      <c r="AW108" s="424"/>
      <c r="AX108" s="424"/>
      <c r="AY108" s="424"/>
      <c r="AZ108" s="424"/>
      <c r="BA108" s="424"/>
      <c r="BB108" s="424"/>
      <c r="BC108" s="424"/>
      <c r="BD108" s="424"/>
      <c r="BE108" s="424"/>
      <c r="BF108" s="424"/>
      <c r="BG108" s="424"/>
      <c r="BH108" s="424"/>
      <c r="BI108" s="424"/>
      <c r="BJ108" s="424"/>
      <c r="BK108" s="424"/>
      <c r="BL108" s="424"/>
      <c r="BM108" s="424"/>
      <c r="BN108" s="424"/>
      <c r="BO108" s="424"/>
      <c r="BP108" s="424"/>
      <c r="BQ108" s="424"/>
      <c r="BR108" s="424"/>
      <c r="BS108" s="424"/>
      <c r="BT108" s="424"/>
      <c r="BU108" s="424"/>
      <c r="BV108" s="424"/>
      <c r="BW108" s="424"/>
      <c r="BX108" s="424"/>
      <c r="BY108" s="424"/>
      <c r="BZ108" s="424"/>
      <c r="CA108" s="424"/>
      <c r="CB108" s="424"/>
      <c r="CC108" s="424"/>
      <c r="CD108" s="424"/>
      <c r="CE108" s="424"/>
      <c r="CF108" s="424"/>
      <c r="CG108" s="424"/>
      <c r="CH108" s="424"/>
      <c r="CI108" s="424"/>
      <c r="CJ108" s="424"/>
      <c r="CK108" s="424"/>
      <c r="CL108" s="424"/>
      <c r="CM108" s="424"/>
      <c r="CN108" s="424"/>
      <c r="CO108" s="424"/>
      <c r="CP108" s="424"/>
      <c r="CQ108" s="424"/>
      <c r="CR108" s="424"/>
      <c r="CS108" s="424"/>
      <c r="CT108" s="424"/>
      <c r="CU108" s="424"/>
      <c r="CV108" s="424"/>
      <c r="CW108" s="424"/>
      <c r="CX108" s="424"/>
      <c r="CY108" s="424"/>
      <c r="CZ108" s="432"/>
      <c r="DA108" s="432"/>
      <c r="DB108" s="432"/>
      <c r="DC108" s="432"/>
      <c r="DD108" s="432"/>
      <c r="DE108" s="432"/>
      <c r="DF108" s="432">
        <v>0</v>
      </c>
      <c r="DG108" s="433">
        <v>0</v>
      </c>
      <c r="DH108" s="433">
        <v>0</v>
      </c>
      <c r="DI108" s="433">
        <v>0</v>
      </c>
      <c r="DJ108" s="433">
        <v>0</v>
      </c>
      <c r="DK108" s="431">
        <v>0</v>
      </c>
    </row>
    <row r="109" spans="2:115" hidden="1"/>
    <row r="110" spans="2:115" hidden="1"/>
    <row r="111" spans="2:115" hidden="1">
      <c r="V111" s="374"/>
    </row>
    <row r="112" spans="2:115" hidden="1">
      <c r="B112" s="434">
        <f>H29</f>
        <v>17081</v>
      </c>
      <c r="C112" s="435">
        <f>(B112-B115)/1000</f>
        <v>17</v>
      </c>
      <c r="D112" s="435"/>
      <c r="E112" s="435"/>
      <c r="F112" s="435"/>
      <c r="G112" s="435"/>
      <c r="H112" s="435"/>
      <c r="I112" s="435"/>
      <c r="J112" s="435"/>
      <c r="L112" s="435"/>
      <c r="M112" s="435"/>
      <c r="N112" s="435"/>
      <c r="O112" s="435"/>
      <c r="P112" s="435">
        <v>1</v>
      </c>
      <c r="Q112" s="435" t="s">
        <v>125</v>
      </c>
      <c r="R112" s="435"/>
    </row>
    <row r="113" spans="2:25" hidden="1">
      <c r="B113" s="435">
        <f>(C112-B114)/100</f>
        <v>0</v>
      </c>
      <c r="C113" s="435">
        <f>B113</f>
        <v>0</v>
      </c>
      <c r="D113" s="435">
        <f>RIGHT(C113,2)*1</f>
        <v>0</v>
      </c>
      <c r="E113" s="435">
        <f>(C113-D113)/100</f>
        <v>0</v>
      </c>
      <c r="F113" s="435">
        <f>(D113-RIGHT(D113,1)*1)/10</f>
        <v>0</v>
      </c>
      <c r="G113" s="435">
        <f>RIGHT(C113,1)*1</f>
        <v>0</v>
      </c>
      <c r="H113" s="435" t="str">
        <f>IF(F113=P113,R113,IF(F113=P114,R114,IF(F113=P115,R115,IF(F113=P116,R116,IF(F113=P117,R117,IF(F113=P118,R118,IF(F113=P119,R119,IF(F113=P120,R120," "))))))))</f>
        <v xml:space="preserve"> </v>
      </c>
      <c r="I113" s="435" t="str">
        <f>IF(F113=1," ",IF(G113=P112,Q112,IF(G113=P113,Q113,IF(G113=P114,Q114,IF(G113=P115,Q115,IF(G113=P116,Q116,IF(G113=P117,Q117," ")))))))</f>
        <v xml:space="preserve"> </v>
      </c>
      <c r="J113" s="435" t="str">
        <f>IF(F113=1," ",IF(G113=P118,Q118,IF(G113=P119,Q119,IF(G113=P120,Q120," "))))</f>
        <v xml:space="preserve"> </v>
      </c>
      <c r="L113" s="435" t="str">
        <f>IF(F113=0," ",IF(F113&gt;1," ",IF(G113=P113,Q123,IF(G113=P114,Q124,IF(G113=P115,Q125,IF(G113=P116,Q126,IF(G113=P117,Q127,IF(G113=P118,Q128," "))))))))</f>
        <v xml:space="preserve"> </v>
      </c>
      <c r="M113" s="435" t="str">
        <f>IF(F113=0," ",IF(F113&gt;1," ",IF(G113=P119,Q129,IF(G113=P120,Q130,IF(G113=P112,Q122,IF(G113=0,Q121," "))))))</f>
        <v xml:space="preserve"> </v>
      </c>
      <c r="N113" s="435" t="str">
        <f>IF(F113=0," ","lakh")</f>
        <v xml:space="preserve"> </v>
      </c>
      <c r="O113" s="435" t="str">
        <f>IF(G113=0," ",IF(F113&gt;0," ","lakh"))</f>
        <v xml:space="preserve"> </v>
      </c>
      <c r="P113" s="435">
        <v>2</v>
      </c>
      <c r="Q113" s="435" t="s">
        <v>126</v>
      </c>
      <c r="R113" s="435" t="s">
        <v>127</v>
      </c>
    </row>
    <row r="114" spans="2:25" hidden="1">
      <c r="B114" s="435">
        <f>RIGHT(C112,2)*1</f>
        <v>17</v>
      </c>
      <c r="C114" s="435">
        <f>B114</f>
        <v>17</v>
      </c>
      <c r="D114" s="435">
        <f>RIGHT(C114,2)*1</f>
        <v>17</v>
      </c>
      <c r="E114" s="435">
        <f>(C114-D114)/100</f>
        <v>0</v>
      </c>
      <c r="F114" s="435">
        <f>(D114-RIGHT(D114,1)*1)/10</f>
        <v>1</v>
      </c>
      <c r="G114" s="435">
        <f>RIGHT(C114,1)*1</f>
        <v>7</v>
      </c>
      <c r="H114" s="435" t="str">
        <f>IF(F114=P113,R113,IF(F114=P114,R114,IF(F114=P115,R115,IF(F114=P116,R116,IF(F114=P117,R117,IF(F114=P118,R118,IF(F114=P119,R119,IF(F114=P120,R120," "))))))))</f>
        <v xml:space="preserve"> </v>
      </c>
      <c r="I114" s="435" t="str">
        <f>IF(F114=1," ",IF(G114=P112,Q112,IF(G114=P113,Q113,IF(G114=P114,Q114,IF(G114=P115,Q115,IF(G114=P116,Q116,IF(G114=P117,Q117," ")))))))</f>
        <v xml:space="preserve"> </v>
      </c>
      <c r="J114" s="435" t="str">
        <f>IF(F114=1," ",IF(G114=P118,Q118,IF(G114=P119,Q119,IF(G114=P120,Q120," "))))</f>
        <v xml:space="preserve"> </v>
      </c>
      <c r="L114" s="435" t="str">
        <f>IF(F114=0," ",IF(F114&gt;1," ",IF(G114=P113,Q123,IF(G114=P114,Q124,IF(G114=P115,Q125,IF(G114=P116,Q126,IF(G114=P117,Q127,IF(G114=P118,Q128," "))))))))</f>
        <v>Seventeen</v>
      </c>
      <c r="M114" s="435" t="str">
        <f>IF(F114=0," ",IF(F114&gt;1," ",IF(G114=P119,Q129,IF(G114=P120,Q130,IF(G114=P112,Q122,IF(G114=0,Q121," "))))))</f>
        <v xml:space="preserve"> </v>
      </c>
      <c r="N114" s="435" t="str">
        <f>IF(G114=0," ","thousand")</f>
        <v>thousand</v>
      </c>
      <c r="P114" s="435">
        <v>3</v>
      </c>
      <c r="Q114" s="435" t="s">
        <v>128</v>
      </c>
      <c r="R114" s="435" t="s">
        <v>129</v>
      </c>
      <c r="X114" s="374"/>
    </row>
    <row r="115" spans="2:25" hidden="1">
      <c r="B115" s="435">
        <f>RIGHT(B112,3)*1</f>
        <v>81</v>
      </c>
      <c r="C115" s="435">
        <f>B115</f>
        <v>81</v>
      </c>
      <c r="D115" s="435">
        <f>ROUND((C115-E116)/100,0)</f>
        <v>0</v>
      </c>
      <c r="E115" s="435"/>
      <c r="F115" s="435"/>
      <c r="G115" s="435"/>
      <c r="H115" s="435"/>
      <c r="I115" s="435" t="str">
        <f>IF(D115=0," ",IF(D115=P112,Q112,IF(D115=P113,Q113,IF(D115=P114,Q114,IF(D115=P115,Q115,IF(D115=P116,Q116,IF(D115=P117,Q117," ")))))))</f>
        <v xml:space="preserve"> </v>
      </c>
      <c r="J115" s="435" t="str">
        <f>IF(D115=0," ",IF(D115=P118,Q118,IF(D115=P119,Q119,IF(D115=P120,Q120," "))))</f>
        <v xml:space="preserve"> </v>
      </c>
      <c r="L115" s="435"/>
      <c r="M115" s="435"/>
      <c r="N115" s="435" t="str">
        <f>IF(D115=0," ","hundred")</f>
        <v xml:space="preserve"> </v>
      </c>
      <c r="O115" s="435"/>
      <c r="P115" s="435">
        <v>4</v>
      </c>
      <c r="Q115" s="435" t="s">
        <v>130</v>
      </c>
      <c r="R115" s="435" t="s">
        <v>131</v>
      </c>
    </row>
    <row r="116" spans="2:25" hidden="1">
      <c r="B116" s="435"/>
      <c r="C116" s="435"/>
      <c r="D116" s="435"/>
      <c r="E116" s="435">
        <f>RIGHT(C115,2)*1</f>
        <v>81</v>
      </c>
      <c r="F116" s="435">
        <f>(E116-RIGHT(E116,1)*1)/10</f>
        <v>8</v>
      </c>
      <c r="G116" s="435">
        <f>RIGHT(C115,1)*1</f>
        <v>1</v>
      </c>
      <c r="H116" s="435" t="str">
        <f>IF(F116=P113,R113,IF(F116=P114,R114,IF(F116=P115,R115,IF(F116=P116,R116,IF(F116=P117,R117,IF(F116=P118,R118,IF(F116=P119,R119,IF(F116=P120,R120," "))))))))</f>
        <v xml:space="preserve">Eighty </v>
      </c>
      <c r="I116" s="435" t="str">
        <f>IF(F116=1," ",IF(G116=P112,Q112,IF(G116=P113,Q113,IF(G116=P114,Q114,IF(G116=P115,Q115,IF(G116=P116,Q116,IF(G116=P117,Q117," ")))))))</f>
        <v>One</v>
      </c>
      <c r="J116" s="435" t="str">
        <f>IF(F116=1," ",IF(G116=P118,Q118,IF(G116=P119,Q119,IF(G116=P120,Q120," "))))</f>
        <v xml:space="preserve"> </v>
      </c>
      <c r="L116" s="435" t="str">
        <f>IF(F116=0," ",IF(F116&gt;1," ",IF(G116=P113,Q123,IF(G116=P114,Q124,IF(G116=P115,Q125,IF(G116=P116,Q126,IF(G116=P117,Q127,IF(G116=P118,Q128," "))))))))</f>
        <v xml:space="preserve"> </v>
      </c>
      <c r="M116" s="435" t="str">
        <f>IF(F116=0," ",IF(F116&gt;1," ",IF(G116=P119,Q129,IF(G116=P120,Q130,IF(G116=P112,Q122,IF(G116=0,Q121," "))))))</f>
        <v xml:space="preserve"> </v>
      </c>
      <c r="N116" s="435"/>
      <c r="O116" s="435"/>
      <c r="P116" s="435">
        <v>5</v>
      </c>
      <c r="Q116" s="435" t="s">
        <v>132</v>
      </c>
      <c r="R116" s="435" t="s">
        <v>133</v>
      </c>
    </row>
    <row r="117" spans="2:25" hidden="1">
      <c r="B117" s="435"/>
      <c r="C117" s="435"/>
      <c r="D117" s="435"/>
      <c r="E117" s="435"/>
      <c r="F117" s="435">
        <f>F116</f>
        <v>8</v>
      </c>
      <c r="G117" s="435">
        <f>G116</f>
        <v>1</v>
      </c>
      <c r="H117" s="435"/>
      <c r="I117" s="435"/>
      <c r="J117" s="435"/>
      <c r="L117" s="435"/>
      <c r="M117" s="435"/>
      <c r="N117" s="435"/>
      <c r="O117" s="435"/>
      <c r="P117" s="435">
        <v>6</v>
      </c>
      <c r="Q117" s="435" t="s">
        <v>134</v>
      </c>
      <c r="R117" s="435" t="s">
        <v>135</v>
      </c>
    </row>
    <row r="118" spans="2:25" hidden="1">
      <c r="B118" s="435"/>
      <c r="C118" s="435"/>
      <c r="D118" s="435"/>
      <c r="E118" s="435"/>
      <c r="F118" s="435"/>
      <c r="G118" s="435"/>
      <c r="H118" s="435"/>
      <c r="I118" s="435"/>
      <c r="J118" s="435"/>
      <c r="L118" s="435"/>
      <c r="M118" s="435"/>
      <c r="N118" s="435"/>
      <c r="O118" s="435"/>
      <c r="P118" s="435">
        <v>7</v>
      </c>
      <c r="Q118" s="435" t="s">
        <v>136</v>
      </c>
      <c r="R118" s="435" t="s">
        <v>137</v>
      </c>
    </row>
    <row r="119" spans="2:25" hidden="1">
      <c r="B119" s="435"/>
      <c r="C119" s="435"/>
      <c r="D119" s="435"/>
      <c r="E119" s="435"/>
      <c r="F119" s="435"/>
      <c r="G119" s="435"/>
      <c r="H119" s="435"/>
      <c r="I119" s="435"/>
      <c r="J119" s="435"/>
      <c r="L119" s="435"/>
      <c r="M119" s="435"/>
      <c r="N119" s="435"/>
      <c r="O119" s="435"/>
      <c r="P119" s="435">
        <v>8</v>
      </c>
      <c r="Q119" s="435" t="s">
        <v>138</v>
      </c>
      <c r="R119" s="435" t="s">
        <v>139</v>
      </c>
    </row>
    <row r="120" spans="2:25" hidden="1">
      <c r="B120" s="435" t="str">
        <f>TRIM(H113&amp;" "&amp;I113&amp;" "&amp;J113&amp;" "&amp;L113&amp;" "&amp;M113&amp;" "&amp;N113&amp;" "&amp;O113)</f>
        <v/>
      </c>
      <c r="C120" s="435"/>
      <c r="D120" s="435"/>
      <c r="E120" s="435"/>
      <c r="F120" s="435"/>
      <c r="G120" s="435"/>
      <c r="H120" s="435"/>
      <c r="I120" s="435"/>
      <c r="J120" s="435"/>
      <c r="L120" s="435"/>
      <c r="M120" s="435"/>
      <c r="N120" s="435"/>
      <c r="O120" s="435"/>
      <c r="P120" s="435">
        <v>9</v>
      </c>
      <c r="Q120" s="435" t="s">
        <v>140</v>
      </c>
      <c r="R120" s="435" t="s">
        <v>141</v>
      </c>
    </row>
    <row r="121" spans="2:25" hidden="1">
      <c r="B121" s="435" t="str">
        <f>TRIM(H114&amp;" "&amp;I114&amp;" "&amp;J114&amp;" "&amp;L114&amp;" "&amp;M114&amp;" "&amp;N114&amp;" "&amp;O127)</f>
        <v>Seventeen thousand</v>
      </c>
      <c r="C121" s="435"/>
      <c r="D121" s="435"/>
      <c r="E121" s="435"/>
      <c r="F121" s="435"/>
      <c r="G121" s="435"/>
      <c r="H121" s="435"/>
      <c r="I121" s="435"/>
      <c r="J121" s="435"/>
      <c r="L121" s="435"/>
      <c r="M121" s="435"/>
      <c r="N121" s="435"/>
      <c r="O121" s="435"/>
      <c r="P121" s="435">
        <v>10</v>
      </c>
      <c r="Q121" s="435" t="s">
        <v>142</v>
      </c>
      <c r="R121" s="435"/>
      <c r="V121" s="374"/>
    </row>
    <row r="122" spans="2:25" hidden="1">
      <c r="B122" s="435" t="str">
        <f>TRIM(H115&amp;" "&amp;I115&amp;" "&amp;J115&amp;" "&amp;L115&amp;" "&amp;M115&amp;" "&amp;N115&amp;" "&amp;O115)</f>
        <v/>
      </c>
      <c r="C122" s="435"/>
      <c r="D122" s="435"/>
      <c r="E122" s="435"/>
      <c r="F122" s="435"/>
      <c r="G122" s="435"/>
      <c r="H122" s="435"/>
      <c r="I122" s="435"/>
      <c r="J122" s="435"/>
      <c r="L122" s="435"/>
      <c r="M122" s="435"/>
      <c r="N122" s="435"/>
      <c r="O122" s="435"/>
      <c r="P122" s="435">
        <v>11</v>
      </c>
      <c r="Q122" s="435" t="s">
        <v>143</v>
      </c>
      <c r="R122" s="435"/>
      <c r="U122" s="374"/>
    </row>
    <row r="123" spans="2:25" hidden="1">
      <c r="B123" s="435" t="str">
        <f>TRIM(H116&amp;" "&amp;I116&amp;" "&amp;J116&amp;" "&amp;L116&amp;" "&amp;M116)</f>
        <v>Eighty One</v>
      </c>
      <c r="C123" s="435"/>
      <c r="D123" s="435"/>
      <c r="E123" s="435"/>
      <c r="F123" s="435"/>
      <c r="G123" s="435"/>
      <c r="H123" s="435"/>
      <c r="I123" s="435"/>
      <c r="J123" s="435"/>
      <c r="L123" s="435"/>
      <c r="M123" s="435"/>
      <c r="N123" s="435"/>
      <c r="O123" s="435"/>
      <c r="P123" s="435">
        <v>12</v>
      </c>
      <c r="Q123" s="435" t="s">
        <v>144</v>
      </c>
      <c r="R123" s="435"/>
    </row>
    <row r="124" spans="2:25" hidden="1">
      <c r="B124" s="435" t="str">
        <f>IF(B112&gt;0,TRIM(B120&amp;" "&amp;B121&amp;" "&amp;B122&amp;" "&amp;B123)&amp;" only","Zero only")</f>
        <v>Seventeen thousand Eighty One only</v>
      </c>
      <c r="C124" s="435"/>
      <c r="D124" s="435"/>
      <c r="E124" s="435"/>
      <c r="F124" s="435"/>
      <c r="G124" s="435"/>
      <c r="H124" s="435"/>
      <c r="I124" s="435"/>
      <c r="J124" s="435"/>
      <c r="L124" s="435"/>
      <c r="M124" s="435"/>
      <c r="N124" s="435"/>
      <c r="O124" s="435"/>
      <c r="P124" s="435">
        <v>13</v>
      </c>
      <c r="Q124" s="435" t="s">
        <v>145</v>
      </c>
      <c r="R124" s="435"/>
    </row>
    <row r="125" spans="2:25" hidden="1">
      <c r="B125" s="435"/>
      <c r="C125" s="435"/>
      <c r="D125" s="435"/>
      <c r="E125" s="435"/>
      <c r="F125" s="435"/>
      <c r="G125" s="435"/>
      <c r="H125" s="435"/>
      <c r="I125" s="435"/>
      <c r="J125" s="435"/>
      <c r="L125" s="435"/>
      <c r="M125" s="435"/>
      <c r="N125" s="435"/>
      <c r="O125" s="435"/>
      <c r="P125" s="435">
        <v>14</v>
      </c>
      <c r="Q125" s="435" t="s">
        <v>146</v>
      </c>
      <c r="R125" s="435"/>
      <c r="Y125" s="374"/>
    </row>
    <row r="126" spans="2:25" hidden="1">
      <c r="B126" s="435">
        <f>V4</f>
        <v>60000</v>
      </c>
      <c r="C126" s="435">
        <f>(B126-B129)/1000</f>
        <v>60</v>
      </c>
      <c r="D126" s="435"/>
      <c r="E126" s="435"/>
      <c r="F126" s="435"/>
      <c r="G126" s="435"/>
      <c r="H126" s="435"/>
      <c r="I126" s="435"/>
      <c r="J126" s="435"/>
      <c r="L126" s="435"/>
      <c r="M126" s="435"/>
      <c r="N126" s="435"/>
      <c r="O126" s="435"/>
      <c r="P126" s="435">
        <v>15</v>
      </c>
      <c r="Q126" s="435" t="s">
        <v>147</v>
      </c>
      <c r="R126" s="435"/>
    </row>
    <row r="127" spans="2:25" hidden="1">
      <c r="B127" s="435">
        <f>(C126-B128)/100</f>
        <v>0</v>
      </c>
      <c r="C127" s="435">
        <f>B127</f>
        <v>0</v>
      </c>
      <c r="D127" s="435">
        <f>RIGHT(C127,2)*1</f>
        <v>0</v>
      </c>
      <c r="E127" s="435">
        <f>(C127-D127)/100</f>
        <v>0</v>
      </c>
      <c r="F127" s="435">
        <f>(D127-RIGHT(D127,1)*1)/10</f>
        <v>0</v>
      </c>
      <c r="G127" s="435">
        <f>RIGHT(C127,1)*1</f>
        <v>0</v>
      </c>
      <c r="H127" s="435" t="str">
        <f>IF(F127=P$113,R$113,IF(F127=P$114,R$114,IF(F127=P$115,R$115,IF(F127=P$116,R$116,IF(F127=P$117,R$117,IF(F127=P$118,R$118,IF(F127=P$119,R$119,IF(F127=P$120,R$120," "))))))))</f>
        <v xml:space="preserve"> </v>
      </c>
      <c r="I127" s="435" t="str">
        <f>IF(F127=1," ",IF(G127=P$112,Q$112,IF(G127=P$113,Q$113,IF(G127=P$114,Q$114,IF(G127=P$115,Q$115,IF(G127=P$116,Q$116,IF(G127=P$117,Q$117," ")))))))</f>
        <v xml:space="preserve"> </v>
      </c>
      <c r="J127" s="435" t="str">
        <f>IF(F127=1," ",IF(G127=P$118,Q$118,IF(G127=P$119,Q$119,IF(G127=P$120,Q$120," "))))</f>
        <v xml:space="preserve"> </v>
      </c>
      <c r="L127" s="435" t="str">
        <f>IF(F127=0," ",IF(F127&gt;1," ",IF(G127=P113,Q123,IF(G127=P114,Q124,IF(G127=P115,Q125,IF(G127=P116,Q126,IF(G127=P117,Q127,IF(G127=P118,Q128," "))))))))</f>
        <v xml:space="preserve"> </v>
      </c>
      <c r="M127" s="435" t="str">
        <f>IF(F127=0," ",IF(F127&gt;1," ",IF(G127=P133,Q143,IF(G127=P134,Q144,IF(G127=P126,Q136,IF(G127=0,Q135," "))))))</f>
        <v xml:space="preserve"> </v>
      </c>
      <c r="N127" s="435" t="str">
        <f>IF(G127=0," ","lakh")</f>
        <v xml:space="preserve"> </v>
      </c>
      <c r="O127" s="435" t="str">
        <f>IF(F127=0," ",IF(E127&gt;0," ","Lakh"))</f>
        <v xml:space="preserve"> </v>
      </c>
      <c r="P127" s="435">
        <v>16</v>
      </c>
      <c r="Q127" s="435" t="s">
        <v>148</v>
      </c>
      <c r="R127" s="435"/>
    </row>
    <row r="128" spans="2:25" hidden="1">
      <c r="B128" s="435">
        <f>RIGHT(C126,2)*1</f>
        <v>60</v>
      </c>
      <c r="C128" s="435">
        <f>B128</f>
        <v>60</v>
      </c>
      <c r="D128" s="435">
        <f>RIGHT(C128,2)*1</f>
        <v>60</v>
      </c>
      <c r="E128" s="435">
        <f>(C128-D128)/100</f>
        <v>0</v>
      </c>
      <c r="F128" s="435">
        <f>(D128-RIGHT(D128,1)*1)/10</f>
        <v>6</v>
      </c>
      <c r="G128" s="435">
        <f>RIGHT(C128,1)*1</f>
        <v>0</v>
      </c>
      <c r="H128" s="435" t="str">
        <f>IF(F128=P$113,R$113,IF(F128=P$114,R$114,IF(F128=P$115,R$115,IF(F128=P$116,R$116,IF(F128=P$117,R$117,IF(F128=P$118,R$118,IF(F128=P$119,R$119,IF(F128=P$120,R$120," "))))))))</f>
        <v xml:space="preserve">Sixty </v>
      </c>
      <c r="I128" s="435" t="str">
        <f>IF(F128=1," ",IF(G128=P$112,Q$112,IF(G128=P$113,Q$113,IF(G128=P$114,Q$114,IF(G128=P$115,Q$115,IF(G128=P$116,Q$116,IF(G128=P$117,Q$117," ")))))))</f>
        <v xml:space="preserve"> </v>
      </c>
      <c r="J128" s="435" t="str">
        <f>IF(F128=1," ",IF(G128=P$118,Q$118,IF(G128=P$119,Q$119,IF(G128=P$120,Q$120," "))))</f>
        <v xml:space="preserve"> </v>
      </c>
      <c r="L128" s="435" t="str">
        <f>IF(F128=0," ",IF(F128&gt;1," ",IF(G128=P113,Q123,IF(G128=P114,Q124,IF(G128=P115,Q125,IF(G128=P116,Q126,IF(G128=P117,Q127,IF(G128=P118,Q128," "))))))))</f>
        <v xml:space="preserve"> </v>
      </c>
      <c r="M128" s="435" t="str">
        <f>IF(F128=0," ",IF(F128&gt;1," ",IF(G128=P133,Q143,IF(G128=P134,Q144,IF(G128=P126,Q136,IF(G128=0,Q135," "))))))</f>
        <v xml:space="preserve"> </v>
      </c>
      <c r="N128" s="435" t="str">
        <f>IF(F128=0," ","thousand")</f>
        <v>thousand</v>
      </c>
      <c r="P128" s="435">
        <v>17</v>
      </c>
      <c r="Q128" s="435" t="s">
        <v>149</v>
      </c>
      <c r="R128" s="435"/>
    </row>
    <row r="129" spans="2:25" hidden="1">
      <c r="B129" s="435">
        <f>RIGHT(B126,3)*1</f>
        <v>0</v>
      </c>
      <c r="C129" s="435">
        <f>B129</f>
        <v>0</v>
      </c>
      <c r="D129" s="435">
        <f>ROUND((C129-E130)/100,0)</f>
        <v>0</v>
      </c>
      <c r="E129" s="435"/>
      <c r="F129" s="435"/>
      <c r="G129" s="435"/>
      <c r="H129" s="435"/>
      <c r="I129" s="435" t="str">
        <f>IF(F129=1," ",IF(G129=P$112,Q$112,IF(G129=P$113,Q$113,IF(G129=P$114,Q$114,IF(G129=P$115,Q$115,IF(G129=P$116,Q$116,IF(G129=P$117,Q$117," ")))))))</f>
        <v xml:space="preserve"> </v>
      </c>
      <c r="J129" s="435" t="str">
        <f>IF(F129=1," ",IF(G129=P$118,Q$118,IF(G129=P$119,Q$119,IF(G129=P$120,Q$120," "))))</f>
        <v xml:space="preserve"> </v>
      </c>
      <c r="L129" s="435"/>
      <c r="M129" s="435"/>
      <c r="N129" s="435" t="str">
        <f>IF(D129=0," ","hundred")</f>
        <v xml:space="preserve"> </v>
      </c>
      <c r="O129" s="435"/>
      <c r="P129" s="435">
        <v>18</v>
      </c>
      <c r="Q129" s="435" t="s">
        <v>150</v>
      </c>
      <c r="R129" s="435"/>
    </row>
    <row r="130" spans="2:25" hidden="1">
      <c r="B130" s="435"/>
      <c r="C130" s="435"/>
      <c r="D130" s="435"/>
      <c r="E130" s="435">
        <f>RIGHT(C129,2)*1</f>
        <v>0</v>
      </c>
      <c r="F130" s="435">
        <f>(E130-RIGHT(E130,1)*1)/10</f>
        <v>0</v>
      </c>
      <c r="G130" s="435">
        <f>RIGHT(C129,1)*1</f>
        <v>0</v>
      </c>
      <c r="H130" s="435" t="str">
        <f>IF(F130=P$113,R$113,IF(F130=P$114,R$114,IF(F130=P$115,R$115,IF(F130=P$116,R$116,IF(F130=P$117,R$117,IF(F130=P$118,R$118,IF(F130=P$119,R$119,IF(F130=P$120,R$120," "))))))))</f>
        <v xml:space="preserve"> </v>
      </c>
      <c r="I130" s="435" t="str">
        <f>IF(F130=1," ",IF(G130=P$112,Q$112,IF(G130=P$113,Q$113,IF(G130=P$114,Q$114,IF(G130=P$115,Q$115,IF(G130=P$116,Q$116,IF(G130=P$117,Q$117," ")))))))</f>
        <v xml:space="preserve"> </v>
      </c>
      <c r="J130" s="435" t="str">
        <f>IF(F130=1," ",IF(G130=P$118,Q$118,IF(G130=P$119,Q$119,IF(G130=P$120,Q$120," "))))</f>
        <v xml:space="preserve"> </v>
      </c>
      <c r="L130" s="435" t="str">
        <f>IF(F130=0," ",IF(F130&gt;1," ",IF(G130=P113,Q123,IF(G130=P114,Q124,IF(G130=P115,Q125,IF(G130=P116,Q126,IF(G130=P117,Q127,IF(G130=P118,Q128," "))))))))</f>
        <v xml:space="preserve"> </v>
      </c>
      <c r="M130" s="435" t="str">
        <f>IF(F130=0," ",IF(F130&gt;1," ",IF(G130=P133,Q143,IF(G130=P134,Q144,IF(G130=P126,Q136,IF(G130=0,Q135," "))))))</f>
        <v xml:space="preserve"> </v>
      </c>
      <c r="N130" s="435"/>
      <c r="O130" s="435"/>
      <c r="P130" s="435">
        <v>19</v>
      </c>
      <c r="Q130" s="435" t="s">
        <v>151</v>
      </c>
      <c r="R130" s="435"/>
      <c r="V130" s="436"/>
    </row>
    <row r="131" spans="2:25" hidden="1">
      <c r="B131" s="435"/>
      <c r="C131" s="435"/>
      <c r="D131" s="435"/>
      <c r="E131" s="435"/>
      <c r="F131" s="435">
        <f>F130</f>
        <v>0</v>
      </c>
      <c r="G131" s="435">
        <f>G130</f>
        <v>0</v>
      </c>
      <c r="H131" s="435"/>
      <c r="I131" s="435"/>
      <c r="J131" s="435"/>
      <c r="L131" s="435"/>
      <c r="M131" s="435"/>
      <c r="N131" s="435"/>
      <c r="O131" s="435"/>
      <c r="P131" s="435">
        <v>20</v>
      </c>
      <c r="Q131" s="435" t="s">
        <v>127</v>
      </c>
      <c r="R131" s="435"/>
    </row>
    <row r="132" spans="2:25" hidden="1">
      <c r="B132" s="435"/>
      <c r="C132" s="435"/>
      <c r="D132" s="435"/>
      <c r="E132" s="435"/>
      <c r="F132" s="435"/>
      <c r="G132" s="435"/>
      <c r="H132" s="435"/>
      <c r="I132" s="435"/>
      <c r="J132" s="435"/>
      <c r="L132" s="435"/>
      <c r="M132" s="435"/>
      <c r="N132" s="435"/>
      <c r="O132" s="435"/>
      <c r="P132" s="435">
        <v>30</v>
      </c>
      <c r="Q132" s="435" t="s">
        <v>129</v>
      </c>
      <c r="R132" s="435"/>
    </row>
    <row r="133" spans="2:25" hidden="1">
      <c r="B133" s="435"/>
      <c r="C133" s="435"/>
      <c r="D133" s="435"/>
      <c r="E133" s="435"/>
      <c r="F133" s="435"/>
      <c r="G133" s="435"/>
      <c r="H133" s="435"/>
      <c r="I133" s="435"/>
      <c r="J133" s="435"/>
      <c r="L133" s="435"/>
      <c r="M133" s="435"/>
      <c r="N133" s="435"/>
      <c r="O133" s="435"/>
      <c r="P133" s="435">
        <v>40</v>
      </c>
      <c r="Q133" s="435" t="s">
        <v>131</v>
      </c>
      <c r="R133" s="435"/>
    </row>
    <row r="134" spans="2:25" hidden="1">
      <c r="B134" s="435"/>
      <c r="C134" s="435"/>
      <c r="D134" s="435"/>
      <c r="E134" s="435"/>
      <c r="F134" s="435"/>
      <c r="G134" s="435"/>
      <c r="H134" s="435"/>
      <c r="I134" s="435"/>
      <c r="J134" s="435"/>
      <c r="L134" s="435"/>
      <c r="M134" s="435"/>
      <c r="N134" s="435"/>
      <c r="O134" s="435"/>
      <c r="P134" s="435">
        <v>50</v>
      </c>
      <c r="Q134" s="435" t="s">
        <v>133</v>
      </c>
      <c r="R134" s="435"/>
    </row>
    <row r="135" spans="2:25" hidden="1">
      <c r="B135" s="435" t="str">
        <f>TRIM(H126&amp;" "&amp;I126&amp;" "&amp;J126&amp;" "&amp;L126&amp;" "&amp;M126&amp;" "&amp;N126&amp;" "&amp;O126)</f>
        <v/>
      </c>
      <c r="C135" s="435"/>
      <c r="D135" s="435"/>
      <c r="E135" s="435"/>
      <c r="F135" s="435"/>
      <c r="G135" s="435"/>
      <c r="H135" s="435"/>
      <c r="I135" s="435"/>
      <c r="J135" s="435"/>
      <c r="L135" s="435"/>
      <c r="M135" s="435"/>
      <c r="N135" s="435"/>
      <c r="O135" s="435"/>
      <c r="P135" s="435">
        <v>60</v>
      </c>
      <c r="Q135" s="435" t="s">
        <v>135</v>
      </c>
      <c r="R135" s="435"/>
    </row>
    <row r="136" spans="2:25" hidden="1">
      <c r="B136" s="435" t="str">
        <f>TRIM(H127&amp;" "&amp;I127&amp;" "&amp;J127&amp;" "&amp;L127&amp;" "&amp;M127&amp;" "&amp;N127&amp;" "&amp;O139)</f>
        <v/>
      </c>
      <c r="C136" s="435"/>
      <c r="D136" s="435"/>
      <c r="E136" s="435"/>
      <c r="F136" s="435"/>
      <c r="G136" s="435"/>
      <c r="H136" s="435"/>
      <c r="I136" s="435"/>
      <c r="J136" s="435"/>
      <c r="L136" s="435"/>
      <c r="M136" s="435"/>
      <c r="N136" s="435"/>
      <c r="O136" s="435"/>
      <c r="P136" s="435">
        <v>70</v>
      </c>
      <c r="Q136" s="435" t="s">
        <v>137</v>
      </c>
      <c r="R136" s="435"/>
      <c r="U136" s="374"/>
    </row>
    <row r="137" spans="2:25" hidden="1">
      <c r="B137" s="435" t="str">
        <f>TRIM(H128&amp;" "&amp;I128&amp;" "&amp;J128&amp;" "&amp;L128&amp;" "&amp;M128&amp;" "&amp;N128&amp;" "&amp;O128)</f>
        <v>Sixty thousand</v>
      </c>
      <c r="C137" s="435"/>
      <c r="D137" s="435"/>
      <c r="E137" s="435"/>
      <c r="F137" s="435"/>
      <c r="G137" s="435"/>
      <c r="H137" s="435"/>
      <c r="I137" s="435"/>
      <c r="J137" s="435"/>
      <c r="L137" s="435"/>
      <c r="M137" s="435"/>
      <c r="N137" s="435"/>
      <c r="O137" s="435"/>
      <c r="P137" s="435">
        <v>80</v>
      </c>
      <c r="Q137" s="435" t="s">
        <v>139</v>
      </c>
      <c r="R137" s="435"/>
      <c r="U137" s="436"/>
    </row>
    <row r="138" spans="2:25" hidden="1">
      <c r="B138" s="435" t="str">
        <f>TRIM(H129&amp;" "&amp;I129&amp;" "&amp;J129&amp;" "&amp;L129&amp;" "&amp;M129)</f>
        <v/>
      </c>
      <c r="C138" s="435"/>
      <c r="D138" s="435"/>
      <c r="E138" s="435"/>
      <c r="F138" s="435"/>
      <c r="G138" s="435"/>
      <c r="H138" s="435"/>
      <c r="I138" s="435"/>
      <c r="J138" s="435"/>
      <c r="L138" s="435"/>
      <c r="M138" s="435"/>
      <c r="N138" s="435"/>
      <c r="O138" s="435"/>
      <c r="P138" s="435">
        <v>90</v>
      </c>
      <c r="Q138" s="435" t="s">
        <v>141</v>
      </c>
      <c r="R138" s="435"/>
    </row>
    <row r="139" spans="2:25" hidden="1">
      <c r="B139" s="435" t="str">
        <f>IF(B126&gt;0,TRIM(B135&amp;" "&amp;B136&amp;" "&amp;B137&amp;" "&amp;B138)&amp;" only","Zero only")</f>
        <v>Sixty thousand only</v>
      </c>
      <c r="P139" s="373">
        <v>90</v>
      </c>
      <c r="Q139" s="373" t="s">
        <v>141</v>
      </c>
      <c r="Y139" s="374"/>
    </row>
    <row r="140" spans="2:25" hidden="1">
      <c r="P140" s="373">
        <v>100</v>
      </c>
      <c r="Q140" s="373" t="s">
        <v>322</v>
      </c>
    </row>
    <row r="141" spans="2:25" hidden="1">
      <c r="P141" s="373">
        <v>120</v>
      </c>
      <c r="Q141" s="373" t="s">
        <v>323</v>
      </c>
    </row>
    <row r="142" spans="2:25" hidden="1"/>
    <row r="143" spans="2:25" hidden="1"/>
    <row r="144" spans="2:25" hidden="1"/>
    <row r="145" spans="22:22" hidden="1">
      <c r="V145" s="422"/>
    </row>
  </sheetData>
  <mergeCells count="38">
    <mergeCell ref="B2:J2"/>
    <mergeCell ref="Z8:AA8"/>
    <mergeCell ref="B14:H14"/>
    <mergeCell ref="B17:D17"/>
    <mergeCell ref="E17:G17"/>
    <mergeCell ref="I17:J17"/>
    <mergeCell ref="B18:D18"/>
    <mergeCell ref="E18:G18"/>
    <mergeCell ref="I18:J18"/>
    <mergeCell ref="B19:D19"/>
    <mergeCell ref="E19:G19"/>
    <mergeCell ref="I19:J19"/>
    <mergeCell ref="I24:J24"/>
    <mergeCell ref="B20:D20"/>
    <mergeCell ref="E20:G20"/>
    <mergeCell ref="I20:J20"/>
    <mergeCell ref="B21:D21"/>
    <mergeCell ref="E21:G21"/>
    <mergeCell ref="I21:J21"/>
    <mergeCell ref="B22:D22"/>
    <mergeCell ref="E22:G22"/>
    <mergeCell ref="I22:J22"/>
    <mergeCell ref="B23:D23"/>
    <mergeCell ref="E23:G23"/>
    <mergeCell ref="I23:J23"/>
    <mergeCell ref="B26:C26"/>
    <mergeCell ref="D26:E26"/>
    <mergeCell ref="F26:H26"/>
    <mergeCell ref="B27:C27"/>
    <mergeCell ref="D27:E27"/>
    <mergeCell ref="F27:H27"/>
    <mergeCell ref="G55:H55"/>
    <mergeCell ref="G56:H56"/>
    <mergeCell ref="G57:H57"/>
    <mergeCell ref="G58:H58"/>
    <mergeCell ref="H29:I29"/>
    <mergeCell ref="G38:J38"/>
    <mergeCell ref="G39:J39"/>
  </mergeCells>
  <conditionalFormatting sqref="B12:B13 B21:D21 B22:G22 B11:J11 I14:J14">
    <cfRule type="expression" dxfId="10" priority="21" stopIfTrue="1">
      <formula>$J$11=0</formula>
    </cfRule>
  </conditionalFormatting>
  <conditionalFormatting sqref="B13:J13 B22:J22">
    <cfRule type="expression" dxfId="9" priority="19" stopIfTrue="1">
      <formula>$J$13=0</formula>
    </cfRule>
  </conditionalFormatting>
  <conditionalFormatting sqref="B21:J22 B12:J12">
    <cfRule type="expression" dxfId="8" priority="20" stopIfTrue="1">
      <formula>$J$12=0</formula>
    </cfRule>
  </conditionalFormatting>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sheetPr codeName="Sheet3"/>
  <dimension ref="A1:H31"/>
  <sheetViews>
    <sheetView showGridLines="0" showRowColHeaders="0" topLeftCell="A16" workbookViewId="0">
      <selection activeCell="H6" sqref="H6"/>
    </sheetView>
  </sheetViews>
  <sheetFormatPr defaultColWidth="0" defaultRowHeight="15" zeroHeight="1"/>
  <cols>
    <col min="1" max="1" width="2.85546875" customWidth="1"/>
    <col min="2" max="2" width="3.28515625" customWidth="1"/>
    <col min="3" max="3" width="3.42578125" customWidth="1"/>
    <col min="4" max="4" width="5.5703125" customWidth="1"/>
    <col min="5" max="5" width="47.28515625" customWidth="1"/>
    <col min="6" max="6" width="15" customWidth="1"/>
    <col min="7" max="7" width="15.140625" customWidth="1"/>
    <col min="8" max="8" width="3.140625" customWidth="1"/>
    <col min="9" max="16384" width="9.140625" hidden="1"/>
  </cols>
  <sheetData>
    <row r="1" spans="2:7"/>
    <row r="2" spans="2:7" ht="24">
      <c r="B2" s="599" t="s">
        <v>36</v>
      </c>
      <c r="C2" s="600"/>
      <c r="D2" s="600"/>
      <c r="E2" s="600"/>
      <c r="F2" s="600"/>
      <c r="G2" s="601"/>
    </row>
    <row r="3" spans="2:7" ht="39" customHeight="1">
      <c r="B3" s="602" t="s">
        <v>37</v>
      </c>
      <c r="C3" s="602"/>
      <c r="D3" s="602"/>
      <c r="E3" s="602"/>
      <c r="F3" s="602"/>
      <c r="G3" s="602"/>
    </row>
    <row r="4" spans="2:7" ht="29.25" customHeight="1">
      <c r="B4" s="34" t="s">
        <v>38</v>
      </c>
      <c r="C4" s="34"/>
      <c r="D4" s="34"/>
      <c r="E4" s="34"/>
      <c r="F4" s="611" t="str">
        <f>Proceedings!G23</f>
        <v>Rs.17081/-</v>
      </c>
      <c r="G4" s="612"/>
    </row>
    <row r="5" spans="2:7" ht="29.25" customHeight="1">
      <c r="B5" s="597" t="s">
        <v>39</v>
      </c>
      <c r="C5" s="603"/>
      <c r="D5" s="603"/>
      <c r="E5" s="598"/>
      <c r="F5" s="611" t="str">
        <f>Proceedings!D23</f>
        <v>Rs.10025/-</v>
      </c>
      <c r="G5" s="612"/>
    </row>
    <row r="6" spans="2:7" ht="29.25" customHeight="1">
      <c r="B6" s="33" t="s">
        <v>40</v>
      </c>
      <c r="C6" s="32"/>
      <c r="D6" s="32"/>
      <c r="E6" s="43"/>
      <c r="F6" s="611" t="str">
        <f>Proceedings!B23</f>
        <v>Rs.7056/-</v>
      </c>
      <c r="G6" s="612"/>
    </row>
    <row r="7" spans="2:7">
      <c r="B7" s="604" t="str">
        <f>CONCATENATE("Rupees: (",cal!B124,")")</f>
        <v>Rupees: (Seventeen thousand Eighty One only)</v>
      </c>
      <c r="C7" s="605"/>
      <c r="D7" s="605"/>
      <c r="E7" s="605"/>
      <c r="F7" s="605"/>
      <c r="G7" s="606"/>
    </row>
    <row r="8" spans="2:7">
      <c r="B8" s="607"/>
      <c r="C8" s="608"/>
      <c r="D8" s="608"/>
      <c r="E8" s="608"/>
      <c r="F8" s="608"/>
      <c r="G8" s="609"/>
    </row>
    <row r="9" spans="2:7" ht="22.5" customHeight="1">
      <c r="B9" s="610" t="s">
        <v>41</v>
      </c>
      <c r="C9" s="610"/>
      <c r="D9" s="610"/>
      <c r="E9" s="610"/>
      <c r="F9" s="610"/>
      <c r="G9" s="610"/>
    </row>
    <row r="10" spans="2:7" ht="32.25" customHeight="1">
      <c r="B10" s="35" t="s">
        <v>42</v>
      </c>
      <c r="C10" s="587" t="s">
        <v>43</v>
      </c>
      <c r="D10" s="587"/>
      <c r="E10" s="587"/>
      <c r="F10" s="588" t="str">
        <f>Data!D4&amp;" "&amp;Data!E4</f>
        <v>Sri A.Radha Krishna</v>
      </c>
      <c r="G10" s="588"/>
    </row>
    <row r="11" spans="2:7" ht="32.25" customHeight="1">
      <c r="B11" s="35" t="s">
        <v>44</v>
      </c>
      <c r="C11" s="587" t="s">
        <v>45</v>
      </c>
      <c r="D11" s="587"/>
      <c r="E11" s="587"/>
      <c r="F11" s="588" t="str">
        <f>Data!E5</f>
        <v>Senior Assistant</v>
      </c>
      <c r="G11" s="588"/>
    </row>
    <row r="12" spans="2:7" ht="32.25" customHeight="1">
      <c r="B12" s="35" t="s">
        <v>46</v>
      </c>
      <c r="C12" s="587" t="s">
        <v>47</v>
      </c>
      <c r="D12" s="587"/>
      <c r="E12" s="587"/>
      <c r="F12" s="588" t="str">
        <f>"Group - "&amp;cal!T14</f>
        <v>Group - B</v>
      </c>
      <c r="G12" s="588"/>
    </row>
    <row r="13" spans="2:7" ht="32.25" customHeight="1">
      <c r="B13" s="35" t="s">
        <v>48</v>
      </c>
      <c r="C13" s="587" t="s">
        <v>49</v>
      </c>
      <c r="D13" s="587"/>
      <c r="E13" s="587"/>
      <c r="F13" s="597"/>
      <c r="G13" s="598"/>
    </row>
    <row r="14" spans="2:7" ht="26.25" customHeight="1">
      <c r="B14" s="584"/>
      <c r="C14" s="36" t="s">
        <v>42</v>
      </c>
      <c r="D14" s="587" t="str">
        <f>IF(Data!E9="Death",Data!D10&amp;" "&amp;Data!E10&amp;", "&amp;Data!E11,"")</f>
        <v>Smt. A. Ushakiran, Wife</v>
      </c>
      <c r="E14" s="587"/>
      <c r="F14" s="587"/>
      <c r="G14" s="587"/>
    </row>
    <row r="15" spans="2:7" ht="26.25" customHeight="1">
      <c r="B15" s="585"/>
      <c r="C15" s="36" t="s">
        <v>44</v>
      </c>
      <c r="D15" s="588"/>
      <c r="E15" s="588"/>
      <c r="F15" s="588"/>
      <c r="G15" s="588"/>
    </row>
    <row r="16" spans="2:7" ht="26.25" customHeight="1">
      <c r="B16" s="586"/>
      <c r="C16" s="36" t="s">
        <v>46</v>
      </c>
      <c r="D16" s="588"/>
      <c r="E16" s="588"/>
      <c r="F16" s="588"/>
      <c r="G16" s="588"/>
    </row>
    <row r="17" spans="2:7" ht="15.75">
      <c r="B17" s="36">
        <v>5</v>
      </c>
      <c r="C17" s="37" t="s">
        <v>51</v>
      </c>
      <c r="D17" s="38"/>
      <c r="E17" s="38"/>
      <c r="F17" s="38"/>
      <c r="G17" s="39"/>
    </row>
    <row r="18" spans="2:7" ht="43.5" customHeight="1">
      <c r="B18" s="584"/>
      <c r="C18" s="41" t="s">
        <v>52</v>
      </c>
      <c r="D18" s="589" t="s">
        <v>53</v>
      </c>
      <c r="E18" s="590"/>
      <c r="F18" s="591" t="str">
        <f>cal!N10&amp;" --------  Group - "&amp;cal!S3</f>
        <v>19-9-2001 --------  Group - C</v>
      </c>
      <c r="G18" s="591"/>
    </row>
    <row r="19" spans="2:7" ht="19.5" customHeight="1">
      <c r="B19" s="585"/>
      <c r="C19" s="42" t="s">
        <v>54</v>
      </c>
      <c r="D19" s="592" t="s">
        <v>55</v>
      </c>
      <c r="E19" s="593"/>
      <c r="F19" s="593"/>
      <c r="G19" s="594"/>
    </row>
    <row r="20" spans="2:7" ht="19.5" customHeight="1">
      <c r="B20" s="585"/>
      <c r="C20" s="585"/>
      <c r="D20" s="44" t="s">
        <v>56</v>
      </c>
      <c r="E20" s="46" t="str">
        <f>IF(cal!S11=0,"","Group - "&amp;cal!S4&amp;"  --------  "&amp;YEAR(cal!N11))</f>
        <v>Group - B  --------  2019</v>
      </c>
      <c r="F20" s="46" t="s">
        <v>21</v>
      </c>
      <c r="G20" s="47"/>
    </row>
    <row r="21" spans="2:7" ht="19.5" customHeight="1">
      <c r="B21" s="585"/>
      <c r="C21" s="585"/>
      <c r="D21" s="44" t="s">
        <v>57</v>
      </c>
      <c r="E21" s="46" t="str">
        <f>IF(cal!S12=0,"","Group - "&amp;cal!S5&amp;"  --------  "&amp;YEAR(cal!N12))</f>
        <v/>
      </c>
      <c r="F21" s="46" t="s">
        <v>21</v>
      </c>
      <c r="G21" s="47"/>
    </row>
    <row r="22" spans="2:7" ht="19.5" customHeight="1">
      <c r="B22" s="586"/>
      <c r="C22" s="586"/>
      <c r="D22" s="45" t="s">
        <v>58</v>
      </c>
      <c r="E22" s="46" t="str">
        <f>IF(cal!S13=0,"","Group - "&amp;cal!S6&amp;"  --------  "&amp;YEAR(cal!N13))</f>
        <v/>
      </c>
      <c r="F22" s="46"/>
      <c r="G22" s="48"/>
    </row>
    <row r="23" spans="2:7" ht="32.25" customHeight="1">
      <c r="B23" s="308"/>
      <c r="C23" s="309" t="s">
        <v>59</v>
      </c>
      <c r="D23" s="310" t="s">
        <v>60</v>
      </c>
      <c r="E23" s="311"/>
      <c r="F23" s="595">
        <f>Data!E12</f>
        <v>45492</v>
      </c>
      <c r="G23" s="596"/>
    </row>
    <row r="24" spans="2:7" ht="24" customHeight="1">
      <c r="B24" s="582" t="s">
        <v>107</v>
      </c>
      <c r="C24" s="582"/>
      <c r="D24" s="582"/>
      <c r="E24" s="582"/>
      <c r="F24" s="582"/>
      <c r="G24" s="582"/>
    </row>
    <row r="25" spans="2:7" ht="24" customHeight="1">
      <c r="B25" s="583"/>
      <c r="C25" s="583"/>
      <c r="D25" s="583"/>
      <c r="E25" s="583"/>
      <c r="F25" s="583"/>
      <c r="G25" s="583"/>
    </row>
    <row r="26" spans="2:7" ht="24" customHeight="1">
      <c r="B26" s="583"/>
      <c r="C26" s="583"/>
      <c r="D26" s="583"/>
      <c r="E26" s="583"/>
      <c r="F26" s="583"/>
      <c r="G26" s="583"/>
    </row>
    <row r="27" spans="2:7" ht="15.75">
      <c r="B27" s="40"/>
      <c r="C27" s="40"/>
      <c r="D27" s="40"/>
      <c r="E27" s="40"/>
      <c r="F27" s="40"/>
      <c r="G27" s="40"/>
    </row>
    <row r="28" spans="2:7" ht="27" customHeight="1">
      <c r="B28" s="40"/>
      <c r="C28" s="40"/>
      <c r="D28" s="40"/>
      <c r="E28" s="307" t="s">
        <v>61</v>
      </c>
      <c r="G28" s="40"/>
    </row>
    <row r="29" spans="2:7" ht="23.25" customHeight="1">
      <c r="B29" s="40" t="s">
        <v>62</v>
      </c>
      <c r="C29" s="40"/>
      <c r="D29" s="40"/>
      <c r="E29" s="307" t="s">
        <v>320</v>
      </c>
      <c r="F29" s="580" t="str">
        <f>Data!D28</f>
        <v>Conservator of Forests</v>
      </c>
      <c r="G29" s="580"/>
    </row>
    <row r="30" spans="2:7" ht="15.75">
      <c r="C30" s="40"/>
      <c r="D30" s="40"/>
      <c r="E30" s="40"/>
      <c r="F30" s="581" t="str">
        <f>Data!D29&amp;", "&amp;Data!D30</f>
        <v>Rajahmundry Circle, Rajamahendravaram</v>
      </c>
      <c r="G30" s="581"/>
    </row>
    <row r="31" spans="2:7"/>
  </sheetData>
  <sheetProtection sheet="1" objects="1" scenarios="1"/>
  <mergeCells count="29">
    <mergeCell ref="C10:E10"/>
    <mergeCell ref="F10:G10"/>
    <mergeCell ref="F4:G4"/>
    <mergeCell ref="F5:G5"/>
    <mergeCell ref="F6:G6"/>
    <mergeCell ref="B2:G2"/>
    <mergeCell ref="B3:G3"/>
    <mergeCell ref="B5:E5"/>
    <mergeCell ref="B7:G8"/>
    <mergeCell ref="B9:G9"/>
    <mergeCell ref="C11:E11"/>
    <mergeCell ref="F11:G11"/>
    <mergeCell ref="C12:E12"/>
    <mergeCell ref="F12:G12"/>
    <mergeCell ref="C13:E13"/>
    <mergeCell ref="F13:G13"/>
    <mergeCell ref="F29:G29"/>
    <mergeCell ref="F30:G30"/>
    <mergeCell ref="B24:G26"/>
    <mergeCell ref="B14:B16"/>
    <mergeCell ref="D14:G14"/>
    <mergeCell ref="D15:G15"/>
    <mergeCell ref="D16:G16"/>
    <mergeCell ref="B18:B22"/>
    <mergeCell ref="D18:E18"/>
    <mergeCell ref="F18:G18"/>
    <mergeCell ref="D19:G19"/>
    <mergeCell ref="C20:C22"/>
    <mergeCell ref="F23:G23"/>
  </mergeCells>
  <printOptions horizontalCentered="1"/>
  <pageMargins left="0.35433070866141736" right="0.39370078740157483" top="0.65" bottom="0.62992125984251968" header="0.31496062992125984" footer="0.31496062992125984"/>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sheetPr codeName="Sheet4"/>
  <dimension ref="B2:P33"/>
  <sheetViews>
    <sheetView workbookViewId="0">
      <selection activeCell="H36" sqref="H36"/>
    </sheetView>
  </sheetViews>
  <sheetFormatPr defaultRowHeight="15"/>
  <cols>
    <col min="1" max="1" width="3.28515625" customWidth="1"/>
    <col min="2" max="2" width="15.7109375" bestFit="1" customWidth="1"/>
    <col min="3" max="3" width="15.140625" bestFit="1" customWidth="1"/>
    <col min="8" max="9" width="11.7109375" customWidth="1"/>
    <col min="10" max="10" width="13.85546875" customWidth="1"/>
    <col min="11" max="11" width="6" customWidth="1"/>
    <col min="12" max="12" width="8.7109375" customWidth="1"/>
    <col min="13" max="13" width="3" customWidth="1"/>
  </cols>
  <sheetData>
    <row r="2" spans="2:16">
      <c r="B2" s="636" t="s">
        <v>63</v>
      </c>
      <c r="C2" s="637"/>
      <c r="D2" s="637"/>
      <c r="E2" s="637"/>
      <c r="F2" s="637"/>
      <c r="G2" s="637"/>
      <c r="H2" s="637"/>
      <c r="I2" s="637"/>
      <c r="J2" s="637"/>
      <c r="K2" s="31"/>
      <c r="L2" s="30"/>
    </row>
    <row r="3" spans="2:16">
      <c r="B3" s="29"/>
      <c r="L3" s="28"/>
    </row>
    <row r="4" spans="2:16">
      <c r="B4" s="638" t="s">
        <v>100</v>
      </c>
      <c r="C4" s="639"/>
      <c r="D4" s="639"/>
      <c r="E4" s="639"/>
      <c r="F4" s="639"/>
      <c r="G4" s="639"/>
      <c r="H4" s="639"/>
      <c r="I4" s="639"/>
      <c r="J4" s="639"/>
      <c r="K4" s="639"/>
      <c r="L4" s="640"/>
    </row>
    <row r="5" spans="2:16">
      <c r="B5" s="638"/>
      <c r="C5" s="639"/>
      <c r="D5" s="639"/>
      <c r="E5" s="639"/>
      <c r="F5" s="639"/>
      <c r="G5" s="639"/>
      <c r="H5" s="639"/>
      <c r="I5" s="639"/>
      <c r="J5" s="639"/>
      <c r="K5" s="639"/>
      <c r="L5" s="640"/>
    </row>
    <row r="6" spans="2:16">
      <c r="B6" s="27"/>
      <c r="C6" s="26"/>
      <c r="D6" s="26"/>
      <c r="E6" s="26"/>
      <c r="F6" s="26"/>
      <c r="G6" s="26"/>
      <c r="H6" s="26"/>
      <c r="I6" s="26"/>
      <c r="J6" s="26"/>
      <c r="K6" s="26"/>
      <c r="L6" s="25"/>
    </row>
    <row r="7" spans="2:16" ht="57">
      <c r="B7" s="24" t="s">
        <v>0</v>
      </c>
      <c r="C7" s="24" t="s">
        <v>1</v>
      </c>
      <c r="D7" s="17" t="s">
        <v>5</v>
      </c>
      <c r="E7" s="17" t="s">
        <v>64</v>
      </c>
      <c r="F7" s="17" t="s">
        <v>65</v>
      </c>
      <c r="G7" s="17" t="s">
        <v>7</v>
      </c>
      <c r="H7" s="641" t="s">
        <v>66</v>
      </c>
      <c r="I7" s="641"/>
      <c r="J7" s="641" t="s">
        <v>67</v>
      </c>
      <c r="K7" s="641"/>
      <c r="L7" s="641"/>
    </row>
    <row r="8" spans="2:16">
      <c r="B8" s="24" t="s">
        <v>10</v>
      </c>
      <c r="C8" s="24" t="s">
        <v>11</v>
      </c>
      <c r="D8" s="24" t="s">
        <v>12</v>
      </c>
      <c r="E8" s="24">
        <v>96</v>
      </c>
      <c r="F8" s="16">
        <v>20</v>
      </c>
      <c r="G8" s="15">
        <v>1920</v>
      </c>
      <c r="H8" s="619" t="s">
        <v>68</v>
      </c>
      <c r="I8" s="619"/>
      <c r="J8" s="619" t="s">
        <v>69</v>
      </c>
      <c r="K8" s="619"/>
      <c r="L8" s="619"/>
      <c r="P8">
        <f>1920*6.875</f>
        <v>13200</v>
      </c>
    </row>
    <row r="9" spans="2:16">
      <c r="B9" s="24" t="s">
        <v>13</v>
      </c>
      <c r="C9" s="24" t="s">
        <v>14</v>
      </c>
      <c r="D9" s="24" t="s">
        <v>12</v>
      </c>
      <c r="E9" s="24">
        <v>120</v>
      </c>
      <c r="F9" s="16">
        <v>30</v>
      </c>
      <c r="G9" s="15">
        <v>3600</v>
      </c>
      <c r="H9" s="619" t="s">
        <v>70</v>
      </c>
      <c r="I9" s="619"/>
      <c r="J9" s="619" t="s">
        <v>71</v>
      </c>
      <c r="K9" s="619"/>
      <c r="L9" s="619"/>
    </row>
    <row r="10" spans="2:16">
      <c r="B10" s="24" t="s">
        <v>15</v>
      </c>
      <c r="C10" s="24" t="s">
        <v>16</v>
      </c>
      <c r="D10" s="24" t="s">
        <v>17</v>
      </c>
      <c r="E10" s="24">
        <v>108</v>
      </c>
      <c r="F10" s="16">
        <v>60</v>
      </c>
      <c r="G10" s="15">
        <v>6480</v>
      </c>
      <c r="H10" s="619" t="s">
        <v>72</v>
      </c>
      <c r="I10" s="619"/>
      <c r="J10" s="619" t="s">
        <v>73</v>
      </c>
      <c r="K10" s="619"/>
      <c r="L10" s="619"/>
    </row>
    <row r="11" spans="2:16">
      <c r="B11" s="24" t="s">
        <v>18</v>
      </c>
      <c r="C11" s="24" t="s">
        <v>19</v>
      </c>
      <c r="D11" s="24" t="s">
        <v>20</v>
      </c>
      <c r="E11" s="24">
        <v>56</v>
      </c>
      <c r="F11" s="16">
        <v>120</v>
      </c>
      <c r="G11" s="15">
        <v>6720</v>
      </c>
      <c r="H11" s="619" t="s">
        <v>74</v>
      </c>
      <c r="I11" s="619"/>
      <c r="J11" s="619" t="s">
        <v>75</v>
      </c>
      <c r="K11" s="619"/>
      <c r="L11" s="619"/>
    </row>
    <row r="12" spans="2:16">
      <c r="B12" s="24" t="s">
        <v>21</v>
      </c>
      <c r="C12" s="24" t="s">
        <v>21</v>
      </c>
      <c r="D12" s="24" t="s">
        <v>21</v>
      </c>
      <c r="E12" s="24" t="s">
        <v>21</v>
      </c>
      <c r="F12" s="16" t="s">
        <v>21</v>
      </c>
      <c r="G12" s="15" t="s">
        <v>21</v>
      </c>
      <c r="H12" s="619" t="s">
        <v>21</v>
      </c>
      <c r="I12" s="619"/>
      <c r="J12" s="619" t="s">
        <v>21</v>
      </c>
      <c r="K12" s="619"/>
      <c r="L12" s="619"/>
    </row>
    <row r="13" spans="2:16">
      <c r="B13" s="24" t="s">
        <v>21</v>
      </c>
      <c r="C13" s="24" t="s">
        <v>21</v>
      </c>
      <c r="D13" s="24" t="s">
        <v>21</v>
      </c>
      <c r="E13" s="24" t="s">
        <v>21</v>
      </c>
      <c r="F13" s="14" t="s">
        <v>21</v>
      </c>
      <c r="G13" s="24" t="s">
        <v>21</v>
      </c>
      <c r="H13" s="619" t="s">
        <v>21</v>
      </c>
      <c r="I13" s="619"/>
      <c r="J13" s="619" t="s">
        <v>21</v>
      </c>
      <c r="K13" s="619"/>
      <c r="L13" s="619"/>
    </row>
    <row r="14" spans="2:16">
      <c r="B14" s="632" t="s">
        <v>76</v>
      </c>
      <c r="C14" s="632"/>
      <c r="D14" s="632"/>
      <c r="E14" s="632"/>
      <c r="F14" s="632"/>
      <c r="G14" s="13">
        <v>18720</v>
      </c>
      <c r="H14" s="633">
        <v>13080</v>
      </c>
      <c r="I14" s="634"/>
      <c r="J14" s="633">
        <v>5640</v>
      </c>
      <c r="K14" s="635"/>
      <c r="L14" s="634"/>
    </row>
    <row r="15" spans="2:16">
      <c r="B15" s="27"/>
      <c r="C15" s="26"/>
      <c r="D15" s="26"/>
      <c r="E15" s="26"/>
      <c r="F15" s="26"/>
      <c r="G15" s="26"/>
      <c r="H15" s="26"/>
      <c r="I15" s="26"/>
      <c r="J15" s="26"/>
      <c r="K15" s="26"/>
      <c r="L15" s="25"/>
    </row>
    <row r="16" spans="2:16">
      <c r="B16" s="27"/>
      <c r="C16" s="26"/>
      <c r="D16" s="26"/>
      <c r="E16" s="26"/>
      <c r="F16" s="26"/>
      <c r="G16" s="26"/>
      <c r="H16" s="26"/>
      <c r="I16" s="26"/>
      <c r="J16" s="26" t="s">
        <v>35</v>
      </c>
      <c r="K16" s="26"/>
      <c r="L16" s="25"/>
    </row>
    <row r="17" spans="2:12">
      <c r="B17" s="27"/>
      <c r="C17" s="26"/>
      <c r="D17" s="26"/>
      <c r="F17" s="26"/>
      <c r="G17" s="26"/>
      <c r="H17" s="26"/>
      <c r="J17" s="26"/>
      <c r="K17" s="26"/>
      <c r="L17" s="25"/>
    </row>
    <row r="18" spans="2:12" ht="19.5">
      <c r="B18" s="620" t="s">
        <v>77</v>
      </c>
      <c r="C18" s="620"/>
      <c r="D18" s="620"/>
      <c r="E18" s="620"/>
      <c r="F18" s="620"/>
      <c r="G18" s="620"/>
      <c r="H18" s="620"/>
      <c r="I18" s="620"/>
      <c r="J18" s="620"/>
      <c r="K18" s="620"/>
      <c r="L18" s="621"/>
    </row>
    <row r="19" spans="2:12">
      <c r="B19" s="622" t="s">
        <v>78</v>
      </c>
      <c r="C19" s="623"/>
      <c r="D19" s="623"/>
      <c r="E19" s="623"/>
      <c r="F19" s="623"/>
      <c r="G19" s="623"/>
      <c r="H19" s="623"/>
      <c r="I19" s="623"/>
      <c r="J19" s="623"/>
      <c r="K19" s="623"/>
      <c r="L19" s="624"/>
    </row>
    <row r="20" spans="2:12">
      <c r="B20" s="622"/>
      <c r="C20" s="623"/>
      <c r="D20" s="623"/>
      <c r="E20" s="623"/>
      <c r="F20" s="623"/>
      <c r="G20" s="623"/>
      <c r="H20" s="623"/>
      <c r="I20" s="623"/>
      <c r="J20" s="623"/>
      <c r="K20" s="623"/>
      <c r="L20" s="624"/>
    </row>
    <row r="21" spans="2:12">
      <c r="B21" s="625"/>
      <c r="C21" s="626"/>
      <c r="D21" s="626"/>
      <c r="E21" s="626"/>
      <c r="F21" s="626"/>
      <c r="G21" s="626"/>
      <c r="H21" s="626"/>
      <c r="I21" s="626"/>
      <c r="J21" s="626"/>
      <c r="K21" s="626"/>
      <c r="L21" s="627"/>
    </row>
    <row r="22" spans="2:12" ht="57">
      <c r="B22" s="12" t="s">
        <v>0</v>
      </c>
      <c r="C22" s="12" t="s">
        <v>1</v>
      </c>
      <c r="D22" s="11" t="s">
        <v>5</v>
      </c>
      <c r="E22" s="11" t="s">
        <v>64</v>
      </c>
      <c r="F22" s="11" t="s">
        <v>65</v>
      </c>
      <c r="G22" s="10" t="s">
        <v>2</v>
      </c>
      <c r="H22" s="17" t="s">
        <v>3</v>
      </c>
      <c r="I22" s="17" t="s">
        <v>79</v>
      </c>
      <c r="J22" s="9" t="s">
        <v>80</v>
      </c>
      <c r="K22" s="628" t="s">
        <v>81</v>
      </c>
      <c r="L22" s="629"/>
    </row>
    <row r="23" spans="2:12">
      <c r="B23" s="8">
        <v>1</v>
      </c>
      <c r="C23" s="8">
        <v>2</v>
      </c>
      <c r="D23" s="7">
        <v>3</v>
      </c>
      <c r="E23" s="7">
        <v>4</v>
      </c>
      <c r="F23" s="7">
        <v>5</v>
      </c>
      <c r="G23" s="7">
        <v>6</v>
      </c>
      <c r="H23" s="7">
        <v>7</v>
      </c>
      <c r="I23" s="7">
        <v>8</v>
      </c>
      <c r="J23" s="7">
        <v>9</v>
      </c>
      <c r="K23" s="630">
        <v>10</v>
      </c>
      <c r="L23" s="631"/>
    </row>
    <row r="24" spans="2:12">
      <c r="B24" s="1" t="s">
        <v>10</v>
      </c>
      <c r="C24" s="1" t="s">
        <v>11</v>
      </c>
      <c r="D24" s="1" t="s">
        <v>12</v>
      </c>
      <c r="E24" s="1">
        <v>96</v>
      </c>
      <c r="F24" s="6">
        <v>20</v>
      </c>
      <c r="G24" s="16">
        <v>10</v>
      </c>
      <c r="H24" s="5">
        <v>2</v>
      </c>
      <c r="I24" s="5">
        <v>2</v>
      </c>
      <c r="J24" s="4">
        <v>18607.2</v>
      </c>
      <c r="K24" s="613">
        <v>37214.400000000001</v>
      </c>
      <c r="L24" s="614"/>
    </row>
    <row r="25" spans="2:12">
      <c r="B25" s="24" t="s">
        <v>13</v>
      </c>
      <c r="C25" s="24" t="s">
        <v>14</v>
      </c>
      <c r="D25" s="24" t="s">
        <v>12</v>
      </c>
      <c r="E25" s="24">
        <v>120</v>
      </c>
      <c r="F25" s="6">
        <v>30</v>
      </c>
      <c r="G25" s="16">
        <v>15</v>
      </c>
      <c r="H25" s="5">
        <v>2</v>
      </c>
      <c r="I25" s="5">
        <v>0</v>
      </c>
      <c r="J25" s="4">
        <v>0</v>
      </c>
      <c r="K25" s="613">
        <v>0</v>
      </c>
      <c r="L25" s="614"/>
    </row>
    <row r="26" spans="2:12">
      <c r="B26" s="24" t="s">
        <v>15</v>
      </c>
      <c r="C26" s="24" t="s">
        <v>16</v>
      </c>
      <c r="D26" s="24" t="s">
        <v>17</v>
      </c>
      <c r="E26" s="24">
        <v>108</v>
      </c>
      <c r="F26" s="6">
        <v>60</v>
      </c>
      <c r="G26" s="16">
        <v>15</v>
      </c>
      <c r="H26" s="5">
        <v>4</v>
      </c>
      <c r="I26" s="5">
        <v>2</v>
      </c>
      <c r="J26" s="4">
        <v>3161.77</v>
      </c>
      <c r="K26" s="613">
        <v>6323.54</v>
      </c>
      <c r="L26" s="614"/>
    </row>
    <row r="27" spans="2:12">
      <c r="B27" s="24" t="s">
        <v>18</v>
      </c>
      <c r="C27" s="24" t="s">
        <v>19</v>
      </c>
      <c r="D27" s="24" t="s">
        <v>20</v>
      </c>
      <c r="E27" s="24">
        <v>56</v>
      </c>
      <c r="F27" s="6">
        <v>120</v>
      </c>
      <c r="G27" s="16">
        <v>15</v>
      </c>
      <c r="H27" s="5">
        <v>8</v>
      </c>
      <c r="I27" s="5">
        <v>4</v>
      </c>
      <c r="J27" s="4">
        <v>710.7</v>
      </c>
      <c r="K27" s="613">
        <v>2842.8</v>
      </c>
      <c r="L27" s="614"/>
    </row>
    <row r="28" spans="2:12">
      <c r="B28" s="24" t="s">
        <v>21</v>
      </c>
      <c r="C28" s="24" t="s">
        <v>21</v>
      </c>
      <c r="D28" s="24" t="s">
        <v>21</v>
      </c>
      <c r="E28" s="24" t="s">
        <v>21</v>
      </c>
      <c r="F28" s="6" t="s">
        <v>21</v>
      </c>
      <c r="G28" s="16" t="s">
        <v>21</v>
      </c>
      <c r="H28" s="5" t="s">
        <v>21</v>
      </c>
      <c r="I28" s="5" t="s">
        <v>21</v>
      </c>
      <c r="J28" s="4" t="s">
        <v>21</v>
      </c>
      <c r="K28" s="613" t="s">
        <v>21</v>
      </c>
      <c r="L28" s="614"/>
    </row>
    <row r="29" spans="2:12">
      <c r="B29" s="24" t="s">
        <v>21</v>
      </c>
      <c r="C29" s="24" t="s">
        <v>21</v>
      </c>
      <c r="D29" s="24" t="s">
        <v>21</v>
      </c>
      <c r="E29" s="24" t="s">
        <v>21</v>
      </c>
      <c r="F29" s="6" t="s">
        <v>21</v>
      </c>
      <c r="G29" s="3" t="s">
        <v>21</v>
      </c>
      <c r="H29" s="5" t="s">
        <v>21</v>
      </c>
      <c r="I29" s="5" t="s">
        <v>21</v>
      </c>
      <c r="J29" s="4" t="s">
        <v>21</v>
      </c>
      <c r="K29" s="613" t="s">
        <v>21</v>
      </c>
      <c r="L29" s="614"/>
    </row>
    <row r="30" spans="2:12">
      <c r="B30" s="615" t="s">
        <v>82</v>
      </c>
      <c r="C30" s="616"/>
      <c r="D30" s="616"/>
      <c r="E30" s="616"/>
      <c r="F30" s="616"/>
      <c r="G30" s="616"/>
      <c r="H30" s="617"/>
      <c r="I30" s="5">
        <v>8</v>
      </c>
      <c r="J30" s="2"/>
      <c r="K30" s="618">
        <v>46381</v>
      </c>
      <c r="L30" s="618"/>
    </row>
    <row r="33" spans="9:9">
      <c r="I33" t="str">
        <f>J16</f>
        <v>DDO Signature</v>
      </c>
    </row>
  </sheetData>
  <mergeCells count="31">
    <mergeCell ref="B2:J2"/>
    <mergeCell ref="B4:L5"/>
    <mergeCell ref="H7:I7"/>
    <mergeCell ref="J7:L7"/>
    <mergeCell ref="H8:I8"/>
    <mergeCell ref="J8:L8"/>
    <mergeCell ref="H9:I9"/>
    <mergeCell ref="J9:L9"/>
    <mergeCell ref="H10:I10"/>
    <mergeCell ref="J10:L10"/>
    <mergeCell ref="H11:I11"/>
    <mergeCell ref="J11:L11"/>
    <mergeCell ref="K25:L25"/>
    <mergeCell ref="H12:I12"/>
    <mergeCell ref="J12:L12"/>
    <mergeCell ref="H13:I13"/>
    <mergeCell ref="J13:L13"/>
    <mergeCell ref="B18:L18"/>
    <mergeCell ref="B19:L21"/>
    <mergeCell ref="K22:L22"/>
    <mergeCell ref="K23:L23"/>
    <mergeCell ref="K24:L24"/>
    <mergeCell ref="B14:F14"/>
    <mergeCell ref="H14:I14"/>
    <mergeCell ref="J14:L14"/>
    <mergeCell ref="K26:L26"/>
    <mergeCell ref="K27:L27"/>
    <mergeCell ref="K28:L28"/>
    <mergeCell ref="K29:L29"/>
    <mergeCell ref="B30:H30"/>
    <mergeCell ref="K30:L30"/>
  </mergeCells>
  <conditionalFormatting sqref="A1:XFD1048576">
    <cfRule type="containsText" dxfId="7" priority="1" operator="containsText" text="Death">
      <formula>NOT(ISERROR(SEARCH("Death",A1)))</formula>
    </cfRule>
  </conditionalFormatting>
  <pageMargins left="0.7" right="0.7"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sheetPr codeName="Sheet5"/>
  <dimension ref="B2:K56"/>
  <sheetViews>
    <sheetView topLeftCell="A13" workbookViewId="0">
      <selection activeCell="N31" sqref="N31"/>
    </sheetView>
  </sheetViews>
  <sheetFormatPr defaultRowHeight="15"/>
  <cols>
    <col min="1" max="1" width="3" customWidth="1"/>
    <col min="2" max="11" width="9" customWidth="1"/>
  </cols>
  <sheetData>
    <row r="2" spans="2:11" ht="20.25">
      <c r="B2" s="643" t="s">
        <v>83</v>
      </c>
      <c r="C2" s="643"/>
      <c r="D2" s="643"/>
      <c r="E2" s="643"/>
      <c r="F2" s="643"/>
      <c r="G2" s="643"/>
      <c r="H2" s="643"/>
      <c r="I2" s="643"/>
      <c r="J2" s="643"/>
      <c r="K2" s="643"/>
    </row>
    <row r="3" spans="2:11" ht="18.75">
      <c r="B3" s="644" t="s">
        <v>84</v>
      </c>
      <c r="C3" s="644"/>
      <c r="D3" s="644"/>
      <c r="E3" s="644"/>
      <c r="F3" s="644"/>
      <c r="G3" s="644"/>
      <c r="H3" s="644"/>
      <c r="I3" s="644"/>
      <c r="J3" s="644"/>
      <c r="K3" s="644"/>
    </row>
    <row r="4" spans="2:11" ht="15.75">
      <c r="B4" s="645" t="s">
        <v>85</v>
      </c>
      <c r="C4" s="645"/>
      <c r="D4" s="645"/>
      <c r="E4" s="645"/>
      <c r="F4" s="645"/>
      <c r="G4" s="645"/>
      <c r="H4" s="645"/>
      <c r="I4" s="645"/>
      <c r="J4" s="645"/>
      <c r="K4" s="645"/>
    </row>
    <row r="5" spans="2:11" ht="18.75">
      <c r="B5" s="49"/>
      <c r="C5" s="50"/>
      <c r="D5" s="50"/>
      <c r="E5" s="50"/>
      <c r="F5" s="50"/>
      <c r="G5" s="50"/>
      <c r="H5" s="49"/>
      <c r="I5" s="50"/>
      <c r="J5" s="50"/>
      <c r="K5" s="50"/>
    </row>
    <row r="6" spans="2:11" ht="18.75">
      <c r="B6" s="646" t="s">
        <v>86</v>
      </c>
      <c r="C6" s="646"/>
      <c r="D6" s="646"/>
      <c r="E6" s="646"/>
      <c r="F6" s="646"/>
      <c r="G6" s="646"/>
      <c r="H6" s="646"/>
      <c r="I6" s="646"/>
      <c r="J6" s="646"/>
      <c r="K6" s="646"/>
    </row>
    <row r="7" spans="2:11" ht="22.5">
      <c r="B7" s="51"/>
      <c r="C7" s="51"/>
      <c r="D7" s="51"/>
      <c r="E7" s="51"/>
      <c r="F7" s="51"/>
      <c r="G7" s="51"/>
      <c r="H7" s="51"/>
      <c r="I7" s="51"/>
      <c r="J7" s="51"/>
      <c r="K7" s="51"/>
    </row>
    <row r="8" spans="2:11" ht="21" customHeight="1">
      <c r="B8" s="647" t="s">
        <v>96</v>
      </c>
      <c r="C8" s="647"/>
      <c r="D8" s="647"/>
      <c r="E8" s="647"/>
      <c r="F8" s="647"/>
      <c r="G8" s="647"/>
      <c r="H8" s="647"/>
      <c r="I8" s="647"/>
      <c r="J8" s="647"/>
      <c r="K8" s="647"/>
    </row>
    <row r="9" spans="2:11" ht="21" customHeight="1">
      <c r="B9" s="647"/>
      <c r="C9" s="647"/>
      <c r="D9" s="647"/>
      <c r="E9" s="647"/>
      <c r="F9" s="647"/>
      <c r="G9" s="647"/>
      <c r="H9" s="647"/>
      <c r="I9" s="647"/>
      <c r="J9" s="647"/>
      <c r="K9" s="647"/>
    </row>
    <row r="10" spans="2:11" ht="21" customHeight="1">
      <c r="B10" s="647"/>
      <c r="C10" s="647"/>
      <c r="D10" s="647"/>
      <c r="E10" s="647"/>
      <c r="F10" s="647"/>
      <c r="G10" s="647"/>
      <c r="H10" s="647"/>
      <c r="I10" s="647"/>
      <c r="J10" s="647"/>
      <c r="K10" s="647"/>
    </row>
    <row r="11" spans="2:11" ht="21" customHeight="1">
      <c r="B11" s="647"/>
      <c r="C11" s="647"/>
      <c r="D11" s="647"/>
      <c r="E11" s="647"/>
      <c r="F11" s="647"/>
      <c r="G11" s="647"/>
      <c r="H11" s="647"/>
      <c r="I11" s="647"/>
      <c r="J11" s="647"/>
      <c r="K11" s="647"/>
    </row>
    <row r="12" spans="2:11" ht="21" customHeight="1">
      <c r="B12" s="647"/>
      <c r="C12" s="647"/>
      <c r="D12" s="647"/>
      <c r="E12" s="647"/>
      <c r="F12" s="647"/>
      <c r="G12" s="647"/>
      <c r="H12" s="647"/>
      <c r="I12" s="647"/>
      <c r="J12" s="647"/>
      <c r="K12" s="647"/>
    </row>
    <row r="13" spans="2:11" ht="21" customHeight="1">
      <c r="B13" s="647"/>
      <c r="C13" s="647"/>
      <c r="D13" s="647"/>
      <c r="E13" s="647"/>
      <c r="F13" s="647"/>
      <c r="G13" s="647"/>
      <c r="H13" s="647"/>
      <c r="I13" s="647"/>
      <c r="J13" s="647"/>
      <c r="K13" s="647"/>
    </row>
    <row r="14" spans="2:11" ht="21" customHeight="1">
      <c r="B14" s="647"/>
      <c r="C14" s="647"/>
      <c r="D14" s="647"/>
      <c r="E14" s="647"/>
      <c r="F14" s="647"/>
      <c r="G14" s="647"/>
      <c r="H14" s="647"/>
      <c r="I14" s="647"/>
      <c r="J14" s="647"/>
      <c r="K14" s="647"/>
    </row>
    <row r="15" spans="2:11" ht="18.75">
      <c r="B15" s="52"/>
      <c r="C15" s="52"/>
      <c r="D15" s="52"/>
      <c r="E15" s="52"/>
      <c r="F15" s="52"/>
      <c r="G15" s="52"/>
      <c r="H15" s="52"/>
      <c r="I15" s="52"/>
      <c r="J15" s="52"/>
      <c r="K15" s="52"/>
    </row>
    <row r="16" spans="2:11" ht="18.75">
      <c r="B16" s="49"/>
      <c r="C16" s="49"/>
      <c r="D16" s="49"/>
      <c r="E16" s="49"/>
      <c r="F16" s="49"/>
      <c r="G16" s="648" t="s">
        <v>87</v>
      </c>
      <c r="H16" s="648"/>
      <c r="I16" s="648"/>
      <c r="J16" s="53"/>
      <c r="K16" s="50"/>
    </row>
    <row r="17" spans="2:11" ht="18.75">
      <c r="B17" s="49"/>
      <c r="C17" s="49"/>
      <c r="D17" s="49"/>
      <c r="E17" s="49"/>
      <c r="F17" s="49"/>
      <c r="G17" s="50"/>
      <c r="H17" s="50"/>
      <c r="I17" s="50"/>
      <c r="J17" s="50"/>
      <c r="K17" s="50"/>
    </row>
    <row r="18" spans="2:11" ht="18.75">
      <c r="B18" s="49"/>
      <c r="C18" s="49"/>
      <c r="D18" s="49"/>
      <c r="E18" s="49"/>
      <c r="F18" s="49"/>
      <c r="G18" s="50"/>
      <c r="H18" s="50"/>
      <c r="I18" s="50"/>
      <c r="J18" s="50"/>
      <c r="K18" s="50"/>
    </row>
    <row r="19" spans="2:11" ht="15.75">
      <c r="B19" s="54"/>
      <c r="C19" s="54"/>
      <c r="D19" s="54"/>
      <c r="E19" s="54"/>
      <c r="F19" s="54"/>
      <c r="G19" s="54"/>
      <c r="H19" s="54"/>
      <c r="I19" s="54"/>
      <c r="J19" s="54"/>
      <c r="K19" s="50"/>
    </row>
    <row r="20" spans="2:11">
      <c r="B20" s="50"/>
      <c r="C20" s="50"/>
      <c r="D20" s="50"/>
      <c r="E20" s="50"/>
      <c r="F20" s="50"/>
      <c r="G20" s="50"/>
      <c r="H20" s="50"/>
      <c r="I20" s="50"/>
      <c r="J20" s="50"/>
      <c r="K20" s="50"/>
    </row>
    <row r="21" spans="2:11" ht="20.25">
      <c r="B21" s="643" t="s">
        <v>88</v>
      </c>
      <c r="C21" s="643"/>
      <c r="D21" s="643"/>
      <c r="E21" s="643"/>
      <c r="F21" s="643"/>
      <c r="G21" s="643"/>
      <c r="H21" s="643"/>
      <c r="I21" s="643"/>
      <c r="J21" s="643"/>
      <c r="K21" s="643"/>
    </row>
    <row r="22" spans="2:11" ht="18.75">
      <c r="B22" s="644" t="s">
        <v>84</v>
      </c>
      <c r="C22" s="644"/>
      <c r="D22" s="644"/>
      <c r="E22" s="644"/>
      <c r="F22" s="644"/>
      <c r="G22" s="644"/>
      <c r="H22" s="644"/>
      <c r="I22" s="644"/>
      <c r="J22" s="644"/>
      <c r="K22" s="644"/>
    </row>
    <row r="23" spans="2:11" ht="15.75">
      <c r="B23" s="649" t="s">
        <v>85</v>
      </c>
      <c r="C23" s="649"/>
      <c r="D23" s="649"/>
      <c r="E23" s="649"/>
      <c r="F23" s="649"/>
      <c r="G23" s="649"/>
      <c r="H23" s="649"/>
      <c r="I23" s="649"/>
      <c r="J23" s="649"/>
      <c r="K23" s="649"/>
    </row>
    <row r="24" spans="2:11">
      <c r="B24" s="50"/>
      <c r="C24" s="50"/>
      <c r="D24" s="50"/>
      <c r="E24" s="50"/>
      <c r="F24" s="50"/>
      <c r="G24" s="50"/>
      <c r="H24" s="50"/>
      <c r="I24" s="50"/>
      <c r="J24" s="50"/>
      <c r="K24" s="50"/>
    </row>
    <row r="25" spans="2:11" ht="18.75">
      <c r="B25" s="650" t="s">
        <v>86</v>
      </c>
      <c r="C25" s="650"/>
      <c r="D25" s="650"/>
      <c r="E25" s="650"/>
      <c r="F25" s="650"/>
      <c r="G25" s="650"/>
      <c r="H25" s="650"/>
      <c r="I25" s="650"/>
      <c r="J25" s="650"/>
      <c r="K25" s="650"/>
    </row>
    <row r="26" spans="2:11" ht="22.5">
      <c r="B26" s="51"/>
      <c r="C26" s="51"/>
      <c r="D26" s="51"/>
      <c r="E26" s="51"/>
      <c r="F26" s="51"/>
      <c r="G26" s="51"/>
      <c r="H26" s="51"/>
      <c r="I26" s="51"/>
      <c r="J26" s="51"/>
      <c r="K26" s="51"/>
    </row>
    <row r="27" spans="2:11" ht="17.25" customHeight="1">
      <c r="B27" s="647" t="s">
        <v>97</v>
      </c>
      <c r="C27" s="647"/>
      <c r="D27" s="647"/>
      <c r="E27" s="647"/>
      <c r="F27" s="647"/>
      <c r="G27" s="647"/>
      <c r="H27" s="647"/>
      <c r="I27" s="647"/>
      <c r="J27" s="647"/>
      <c r="K27" s="647"/>
    </row>
    <row r="28" spans="2:11" ht="17.25" customHeight="1">
      <c r="B28" s="647"/>
      <c r="C28" s="647"/>
      <c r="D28" s="647"/>
      <c r="E28" s="647"/>
      <c r="F28" s="647"/>
      <c r="G28" s="647"/>
      <c r="H28" s="647"/>
      <c r="I28" s="647"/>
      <c r="J28" s="647"/>
      <c r="K28" s="647"/>
    </row>
    <row r="29" spans="2:11" ht="17.25" customHeight="1">
      <c r="B29" s="647"/>
      <c r="C29" s="647"/>
      <c r="D29" s="647"/>
      <c r="E29" s="647"/>
      <c r="F29" s="647"/>
      <c r="G29" s="647"/>
      <c r="H29" s="647"/>
      <c r="I29" s="647"/>
      <c r="J29" s="647"/>
      <c r="K29" s="647"/>
    </row>
    <row r="30" spans="2:11" ht="17.25" customHeight="1">
      <c r="B30" s="647"/>
      <c r="C30" s="647"/>
      <c r="D30" s="647"/>
      <c r="E30" s="647"/>
      <c r="F30" s="647"/>
      <c r="G30" s="647"/>
      <c r="H30" s="647"/>
      <c r="I30" s="647"/>
      <c r="J30" s="647"/>
      <c r="K30" s="647"/>
    </row>
    <row r="31" spans="2:11" ht="17.25" customHeight="1">
      <c r="B31" s="647"/>
      <c r="C31" s="647"/>
      <c r="D31" s="647"/>
      <c r="E31" s="647"/>
      <c r="F31" s="647"/>
      <c r="G31" s="647"/>
      <c r="H31" s="647"/>
      <c r="I31" s="647"/>
      <c r="J31" s="647"/>
      <c r="K31" s="647"/>
    </row>
    <row r="32" spans="2:11" ht="17.25" customHeight="1">
      <c r="B32" s="647"/>
      <c r="C32" s="647"/>
      <c r="D32" s="647"/>
      <c r="E32" s="647"/>
      <c r="F32" s="647"/>
      <c r="G32" s="647"/>
      <c r="H32" s="647"/>
      <c r="I32" s="647"/>
      <c r="J32" s="647"/>
      <c r="K32" s="647"/>
    </row>
    <row r="33" spans="2:11" ht="17.25" customHeight="1">
      <c r="B33" s="647"/>
      <c r="C33" s="647"/>
      <c r="D33" s="647"/>
      <c r="E33" s="647"/>
      <c r="F33" s="647"/>
      <c r="G33" s="647"/>
      <c r="H33" s="647"/>
      <c r="I33" s="647"/>
      <c r="J33" s="647"/>
      <c r="K33" s="647"/>
    </row>
    <row r="34" spans="2:11" ht="15.75">
      <c r="B34" s="55"/>
      <c r="C34" s="55"/>
      <c r="D34" s="55"/>
      <c r="E34" s="55"/>
      <c r="F34" s="55"/>
      <c r="G34" s="55"/>
      <c r="H34" s="55"/>
      <c r="I34" s="55"/>
      <c r="J34" s="55"/>
      <c r="K34" s="56"/>
    </row>
    <row r="35" spans="2:11" ht="15.75">
      <c r="B35" s="55"/>
      <c r="C35" s="55"/>
      <c r="D35" s="55"/>
      <c r="E35" s="55"/>
      <c r="F35" s="55"/>
      <c r="G35" s="55"/>
      <c r="H35" s="55"/>
      <c r="I35" s="55"/>
      <c r="J35" s="55"/>
      <c r="K35" s="56"/>
    </row>
    <row r="36" spans="2:11" ht="15.75">
      <c r="B36" s="57"/>
      <c r="C36" s="57"/>
      <c r="D36" s="57"/>
      <c r="E36" s="57"/>
      <c r="F36" s="57"/>
      <c r="G36" s="57"/>
      <c r="H36" s="642" t="s">
        <v>87</v>
      </c>
      <c r="I36" s="642"/>
      <c r="J36" s="642"/>
      <c r="K36" s="57"/>
    </row>
    <row r="37" spans="2:11" ht="18.75">
      <c r="B37" s="58"/>
      <c r="C37" s="58"/>
      <c r="D37" s="58"/>
      <c r="E37" s="58"/>
      <c r="F37" s="58"/>
      <c r="G37" s="58"/>
      <c r="H37" s="58"/>
      <c r="I37" s="58"/>
      <c r="J37" s="58"/>
      <c r="K37" s="58"/>
    </row>
    <row r="38" spans="2:11">
      <c r="B38" s="57"/>
      <c r="C38" s="57"/>
      <c r="D38" s="57"/>
      <c r="E38" s="57"/>
      <c r="F38" s="57"/>
      <c r="G38" s="57"/>
      <c r="H38" s="57"/>
      <c r="I38" s="57"/>
      <c r="J38" s="57"/>
      <c r="K38" s="57"/>
    </row>
    <row r="39" spans="2:11" ht="22.5">
      <c r="B39" s="651" t="s">
        <v>89</v>
      </c>
      <c r="C39" s="651"/>
      <c r="D39" s="651"/>
      <c r="E39" s="651"/>
      <c r="F39" s="651"/>
      <c r="G39" s="651"/>
      <c r="H39" s="651"/>
      <c r="I39" s="651"/>
      <c r="J39" s="651"/>
      <c r="K39" s="651"/>
    </row>
    <row r="40" spans="2:11">
      <c r="B40" s="57"/>
      <c r="C40" s="57"/>
      <c r="D40" s="57"/>
      <c r="E40" s="57"/>
      <c r="F40" s="57"/>
      <c r="G40" s="57"/>
      <c r="H40" s="57"/>
      <c r="I40" s="57"/>
      <c r="J40" s="57"/>
      <c r="K40" s="57"/>
    </row>
    <row r="41" spans="2:11" ht="21.75" customHeight="1">
      <c r="B41" s="652" t="s">
        <v>90</v>
      </c>
      <c r="C41" s="652"/>
      <c r="D41" s="652"/>
      <c r="E41" s="652"/>
      <c r="F41" s="652"/>
      <c r="G41" s="652"/>
      <c r="H41" s="652"/>
      <c r="I41" s="652"/>
      <c r="J41" s="652"/>
      <c r="K41" s="652"/>
    </row>
    <row r="42" spans="2:11" ht="21.75" customHeight="1">
      <c r="B42" s="652"/>
      <c r="C42" s="652"/>
      <c r="D42" s="652"/>
      <c r="E42" s="652"/>
      <c r="F42" s="652"/>
      <c r="G42" s="652"/>
      <c r="H42" s="652"/>
      <c r="I42" s="652"/>
      <c r="J42" s="652"/>
      <c r="K42" s="652"/>
    </row>
    <row r="43" spans="2:11">
      <c r="B43" s="652"/>
      <c r="C43" s="652"/>
      <c r="D43" s="652"/>
      <c r="E43" s="652"/>
      <c r="F43" s="652"/>
      <c r="G43" s="652"/>
      <c r="H43" s="652"/>
      <c r="I43" s="652"/>
      <c r="J43" s="652"/>
      <c r="K43" s="652"/>
    </row>
    <row r="44" spans="2:11">
      <c r="B44" s="652"/>
      <c r="C44" s="652"/>
      <c r="D44" s="652"/>
      <c r="E44" s="652"/>
      <c r="F44" s="652"/>
      <c r="G44" s="652"/>
      <c r="H44" s="652"/>
      <c r="I44" s="652"/>
      <c r="J44" s="652"/>
      <c r="K44" s="652"/>
    </row>
    <row r="45" spans="2:11" ht="18.75">
      <c r="B45" s="59"/>
      <c r="C45" s="59"/>
      <c r="D45" s="59"/>
      <c r="E45" s="59"/>
      <c r="F45" s="59"/>
      <c r="G45" s="59"/>
      <c r="H45" s="59"/>
      <c r="I45" s="59"/>
      <c r="J45" s="59"/>
      <c r="K45" s="59"/>
    </row>
    <row r="46" spans="2:11" ht="18.75">
      <c r="B46" s="59"/>
      <c r="C46" s="59"/>
      <c r="D46" s="59"/>
      <c r="E46" s="59"/>
      <c r="F46" s="59"/>
      <c r="G46" s="653" t="s">
        <v>91</v>
      </c>
      <c r="H46" s="653"/>
      <c r="I46" s="653"/>
      <c r="J46" s="653"/>
      <c r="K46" s="59"/>
    </row>
    <row r="47" spans="2:11" ht="18.75">
      <c r="B47" s="59"/>
      <c r="C47" s="59"/>
      <c r="D47" s="59"/>
      <c r="E47" s="59"/>
      <c r="F47" s="59"/>
      <c r="G47" s="654"/>
      <c r="H47" s="654"/>
      <c r="I47" s="654"/>
      <c r="J47" s="59"/>
      <c r="K47" s="59"/>
    </row>
    <row r="48" spans="2:11">
      <c r="B48" s="57"/>
      <c r="C48" s="57"/>
      <c r="D48" s="57"/>
      <c r="E48" s="57"/>
      <c r="F48" s="57"/>
      <c r="G48" s="57"/>
      <c r="H48" s="57"/>
      <c r="I48" s="57"/>
      <c r="J48" s="57"/>
      <c r="K48" s="57"/>
    </row>
    <row r="49" spans="2:11">
      <c r="B49" s="57"/>
      <c r="C49" s="57"/>
      <c r="D49" s="57"/>
      <c r="E49" s="57"/>
      <c r="F49" s="57"/>
      <c r="G49" s="57"/>
      <c r="H49" s="57"/>
      <c r="I49" s="57"/>
      <c r="J49" s="57"/>
      <c r="K49" s="57"/>
    </row>
    <row r="50" spans="2:11" ht="22.5">
      <c r="B50" s="651" t="s">
        <v>92</v>
      </c>
      <c r="C50" s="651"/>
      <c r="D50" s="651"/>
      <c r="E50" s="651"/>
      <c r="F50" s="651"/>
      <c r="G50" s="651"/>
      <c r="H50" s="651"/>
      <c r="I50" s="651"/>
      <c r="J50" s="651"/>
      <c r="K50" s="651"/>
    </row>
    <row r="51" spans="2:11" ht="18.75">
      <c r="B51" s="58"/>
      <c r="C51" s="58"/>
      <c r="D51" s="58"/>
      <c r="E51" s="58"/>
      <c r="F51" s="58"/>
      <c r="G51" s="58"/>
      <c r="H51" s="58"/>
      <c r="I51" s="58"/>
      <c r="J51" s="58"/>
      <c r="K51" s="58"/>
    </row>
    <row r="52" spans="2:11" ht="26.25" customHeight="1">
      <c r="B52" s="58"/>
      <c r="C52" s="58" t="s">
        <v>93</v>
      </c>
      <c r="D52" s="58"/>
      <c r="E52" s="58"/>
      <c r="F52" s="58"/>
      <c r="G52" s="58"/>
      <c r="H52" s="58"/>
      <c r="I52" s="58"/>
      <c r="J52" s="58"/>
      <c r="K52" s="58"/>
    </row>
    <row r="53" spans="2:11" ht="26.25" customHeight="1">
      <c r="B53" s="58" t="s">
        <v>94</v>
      </c>
      <c r="C53" s="58"/>
      <c r="D53" s="58"/>
      <c r="E53" s="58"/>
      <c r="F53" s="58"/>
      <c r="G53" s="58"/>
      <c r="H53" s="58"/>
      <c r="I53" s="58"/>
      <c r="J53" s="58"/>
      <c r="K53" s="58"/>
    </row>
    <row r="54" spans="2:11" ht="26.25" customHeight="1">
      <c r="B54" s="58" t="s">
        <v>95</v>
      </c>
      <c r="C54" s="58"/>
      <c r="D54" s="58"/>
      <c r="E54" s="58"/>
      <c r="F54" s="58"/>
      <c r="G54" s="58"/>
      <c r="H54" s="58"/>
      <c r="I54" s="58"/>
      <c r="J54" s="58"/>
      <c r="K54" s="58"/>
    </row>
    <row r="55" spans="2:11" ht="18.75">
      <c r="B55" s="58"/>
      <c r="C55" s="58"/>
      <c r="D55" s="58"/>
      <c r="E55" s="58"/>
      <c r="F55" s="58"/>
      <c r="G55" s="58"/>
      <c r="H55" s="58"/>
      <c r="I55" s="58"/>
      <c r="J55" s="58"/>
      <c r="K55" s="58"/>
    </row>
    <row r="56" spans="2:11" ht="18.75">
      <c r="B56" s="58"/>
      <c r="C56" s="58"/>
      <c r="D56" s="58"/>
      <c r="E56" s="58"/>
      <c r="F56" s="58"/>
      <c r="G56" s="58"/>
      <c r="H56" s="58" t="str">
        <f>G46</f>
        <v>signature of the DDO</v>
      </c>
      <c r="I56" s="58"/>
      <c r="J56" s="58"/>
      <c r="K56" s="58"/>
    </row>
  </sheetData>
  <mergeCells count="17">
    <mergeCell ref="B39:K39"/>
    <mergeCell ref="B41:K44"/>
    <mergeCell ref="G46:J46"/>
    <mergeCell ref="G47:I47"/>
    <mergeCell ref="B50:K50"/>
    <mergeCell ref="H36:J36"/>
    <mergeCell ref="B2:K2"/>
    <mergeCell ref="B3:K3"/>
    <mergeCell ref="B4:K4"/>
    <mergeCell ref="B6:K6"/>
    <mergeCell ref="B8:K14"/>
    <mergeCell ref="G16:I16"/>
    <mergeCell ref="B21:K21"/>
    <mergeCell ref="B22:K22"/>
    <mergeCell ref="B23:K23"/>
    <mergeCell ref="B25:K25"/>
    <mergeCell ref="B27:K33"/>
  </mergeCells>
  <printOptions horizontalCentered="1"/>
  <pageMargins left="0.51181102362204722" right="0.39370078740157483" top="0.43307086614173229" bottom="0.6692913385826772" header="0.31496062992125984" footer="0.31496062992125984"/>
  <pageSetup paperSize="9" orientation="portrait" horizontalDpi="4294967293" verticalDpi="4294967293" r:id="rId1"/>
  <rowBreaks count="2" manualBreakCount="2">
    <brk id="19" max="16383" man="1"/>
    <brk id="38" max="16383" man="1"/>
  </rowBreaks>
</worksheet>
</file>

<file path=xl/worksheets/sheet8.xml><?xml version="1.0" encoding="utf-8"?>
<worksheet xmlns="http://schemas.openxmlformats.org/spreadsheetml/2006/main" xmlns:r="http://schemas.openxmlformats.org/officeDocument/2006/relationships">
  <sheetPr codeName="Sheet1"/>
  <dimension ref="A1:M78"/>
  <sheetViews>
    <sheetView showGridLines="0" topLeftCell="A25" zoomScaleSheetLayoutView="100" workbookViewId="0">
      <selection activeCell="B60" sqref="B60:K63"/>
    </sheetView>
  </sheetViews>
  <sheetFormatPr defaultColWidth="0" defaultRowHeight="15" zeroHeight="1"/>
  <cols>
    <col min="1" max="1" width="2.85546875" style="340" customWidth="1"/>
    <col min="2" max="2" width="6.85546875" customWidth="1"/>
    <col min="3" max="10" width="9.7109375" customWidth="1"/>
    <col min="11" max="11" width="9" customWidth="1"/>
    <col min="12" max="12" width="3.28515625" style="340" customWidth="1"/>
    <col min="13" max="13" width="6.85546875" hidden="1" customWidth="1"/>
    <col min="14" max="16384" width="9.140625" hidden="1"/>
  </cols>
  <sheetData>
    <row r="1" spans="2:12">
      <c r="B1" s="340"/>
      <c r="C1" s="340"/>
      <c r="D1" s="340"/>
      <c r="E1" s="340"/>
      <c r="F1" s="340"/>
      <c r="G1" s="340"/>
      <c r="H1" s="340"/>
      <c r="I1" s="340"/>
      <c r="J1" s="340"/>
      <c r="K1" s="340"/>
    </row>
    <row r="2" spans="2:12" ht="27.75" customHeight="1">
      <c r="B2" s="655" t="s">
        <v>101</v>
      </c>
      <c r="C2" s="655"/>
      <c r="D2" s="655"/>
      <c r="E2" s="655"/>
      <c r="F2" s="655"/>
      <c r="G2" s="655"/>
      <c r="H2" s="655"/>
      <c r="I2" s="655"/>
      <c r="J2" s="655"/>
      <c r="K2" s="655"/>
      <c r="L2" s="341"/>
    </row>
    <row r="3" spans="2:12">
      <c r="B3" s="359"/>
      <c r="C3" s="65"/>
      <c r="D3" s="65"/>
      <c r="E3" s="65"/>
      <c r="F3" s="65"/>
      <c r="G3" s="65"/>
      <c r="H3" s="65"/>
      <c r="I3" s="65"/>
      <c r="J3" s="65"/>
      <c r="K3" s="65"/>
    </row>
    <row r="4" spans="2:12" ht="63" customHeight="1">
      <c r="B4" s="647" t="str">
        <f>CONCATENATE("         Receieved an amount of Rs:",cal!B112,"/-"," (Rupees ",cal!B124,") from the ",Data!D28,", ",Data!D29,", ",Data!D30," towards GIS refund Amount for the period from ",TEXT(cal!N10,"dd-MM-yyyy")," to ",TEXT(cal!AE4,"dd-MM-yyyy"))</f>
        <v xml:space="preserve">         Receieved an amount of Rs:17081/- (Rupees Seventeen thousand Eighty One only) from the Conservator of Forests, Rajahmundry Circle, Rajamahendravaram towards GIS refund Amount for the period from 19-09-2001 to 30-06-2024</v>
      </c>
      <c r="C4" s="647"/>
      <c r="D4" s="647"/>
      <c r="E4" s="647"/>
      <c r="F4" s="647"/>
      <c r="G4" s="647"/>
      <c r="H4" s="647"/>
      <c r="I4" s="647"/>
      <c r="J4" s="647"/>
      <c r="K4" s="647"/>
      <c r="L4" s="342"/>
    </row>
    <row r="5" spans="2:12">
      <c r="B5" s="359"/>
      <c r="C5" s="65"/>
      <c r="D5" s="65"/>
      <c r="E5" s="65"/>
      <c r="F5" s="65"/>
      <c r="G5" s="65"/>
      <c r="H5" s="65"/>
      <c r="I5" s="65"/>
      <c r="J5" s="65"/>
      <c r="K5" s="65"/>
    </row>
    <row r="6" spans="2:12" ht="39" customHeight="1">
      <c r="B6" s="660" t="str">
        <f>CONCATENATE("Passed for Rs:",cal!B112,"/- ( RUPEES ", PROPER(cal!B124),")")</f>
        <v>Passed for Rs:17081/- ( RUPEES Seventeen Thousand Eighty One Only)</v>
      </c>
      <c r="C6" s="660"/>
      <c r="D6" s="660"/>
      <c r="E6" s="660"/>
      <c r="F6" s="660"/>
      <c r="G6" s="660"/>
      <c r="H6" s="660"/>
      <c r="I6" s="660"/>
      <c r="J6" s="660"/>
      <c r="K6" s="660"/>
      <c r="L6" s="343"/>
    </row>
    <row r="7" spans="2:12">
      <c r="B7" s="65"/>
      <c r="C7" s="65"/>
      <c r="D7" s="65"/>
      <c r="E7" s="65"/>
      <c r="F7" s="65"/>
      <c r="G7" s="65"/>
      <c r="H7" s="65"/>
      <c r="I7" s="65"/>
      <c r="J7" s="65"/>
      <c r="K7" s="65"/>
    </row>
    <row r="8" spans="2:12">
      <c r="B8" s="359"/>
      <c r="C8" s="65"/>
      <c r="D8" s="65"/>
      <c r="E8" s="65"/>
      <c r="F8" s="65"/>
      <c r="G8" s="65"/>
      <c r="H8" s="65"/>
      <c r="I8" s="65"/>
      <c r="J8" s="65"/>
      <c r="K8" s="65"/>
    </row>
    <row r="9" spans="2:12" ht="18">
      <c r="B9" s="359"/>
      <c r="C9" s="65"/>
      <c r="D9" s="65"/>
      <c r="E9" s="65"/>
      <c r="F9" s="65"/>
      <c r="G9" s="360" t="s">
        <v>102</v>
      </c>
      <c r="H9" s="65"/>
      <c r="I9" s="65"/>
      <c r="J9" s="65"/>
      <c r="K9" s="65"/>
    </row>
    <row r="10" spans="2:12">
      <c r="B10" s="65"/>
      <c r="C10" s="65"/>
      <c r="D10" s="65"/>
      <c r="E10" s="65"/>
      <c r="F10" s="65"/>
      <c r="G10" s="65"/>
      <c r="H10" s="65"/>
      <c r="I10" s="65"/>
      <c r="J10" s="65"/>
      <c r="K10" s="65"/>
    </row>
    <row r="11" spans="2:12">
      <c r="B11" s="361" t="s">
        <v>104</v>
      </c>
      <c r="C11" s="65"/>
      <c r="D11" s="65"/>
      <c r="E11" s="65"/>
      <c r="F11" s="65"/>
      <c r="G11" s="65"/>
      <c r="H11" s="65"/>
      <c r="I11" s="65"/>
      <c r="J11" s="65"/>
      <c r="K11" s="65"/>
    </row>
    <row r="12" spans="2:12">
      <c r="B12" s="361" t="s">
        <v>105</v>
      </c>
      <c r="C12" s="65"/>
      <c r="D12" s="65"/>
      <c r="E12" s="65"/>
      <c r="F12" s="65"/>
      <c r="G12" s="65"/>
      <c r="H12" s="65"/>
      <c r="I12" s="65"/>
      <c r="J12" s="65"/>
      <c r="K12" s="65"/>
    </row>
    <row r="13" spans="2:12">
      <c r="B13" s="359"/>
      <c r="C13" s="65"/>
      <c r="D13" s="65"/>
      <c r="E13" s="65"/>
      <c r="F13" s="65"/>
      <c r="G13" s="65"/>
      <c r="H13" s="65"/>
      <c r="I13" s="65"/>
      <c r="J13" s="65"/>
      <c r="K13" s="65"/>
    </row>
    <row r="14" spans="2:12" ht="20.25">
      <c r="B14" s="65"/>
      <c r="C14" s="65"/>
      <c r="D14" s="65"/>
      <c r="E14" s="362" t="s">
        <v>103</v>
      </c>
      <c r="F14" s="65"/>
      <c r="G14" s="65"/>
      <c r="H14" s="65"/>
      <c r="I14" s="65"/>
      <c r="J14" s="65"/>
      <c r="K14" s="65"/>
    </row>
    <row r="15" spans="2:12">
      <c r="B15" s="65"/>
      <c r="C15" s="65"/>
      <c r="D15" s="65"/>
      <c r="E15" s="65"/>
      <c r="F15" s="65"/>
      <c r="G15" s="65"/>
      <c r="H15" s="65"/>
      <c r="I15" s="65"/>
      <c r="J15" s="65"/>
      <c r="K15" s="65"/>
    </row>
    <row r="16" spans="2:12">
      <c r="B16" s="359"/>
      <c r="C16" s="65"/>
      <c r="D16" s="65"/>
      <c r="E16" s="65"/>
      <c r="F16" s="65"/>
      <c r="G16" s="65"/>
      <c r="H16" s="65"/>
      <c r="I16" s="65"/>
      <c r="J16" s="65"/>
      <c r="K16" s="65"/>
    </row>
    <row r="17" spans="2:13" ht="18">
      <c r="B17" s="65"/>
      <c r="C17" s="65"/>
      <c r="D17" s="65"/>
      <c r="E17" s="65"/>
      <c r="F17" s="65"/>
      <c r="G17" s="360" t="s">
        <v>106</v>
      </c>
      <c r="H17" s="360"/>
      <c r="I17" s="65"/>
      <c r="J17" s="65"/>
      <c r="K17" s="65"/>
    </row>
    <row r="18" spans="2:13">
      <c r="B18" s="65"/>
      <c r="C18" s="65"/>
      <c r="D18" s="65"/>
      <c r="E18" s="65"/>
      <c r="F18" s="65"/>
      <c r="G18" s="65"/>
      <c r="H18" s="65"/>
      <c r="I18" s="65"/>
      <c r="J18" s="65"/>
      <c r="K18" s="65"/>
    </row>
    <row r="19" spans="2:13">
      <c r="B19" s="65"/>
      <c r="C19" s="65"/>
      <c r="D19" s="65"/>
      <c r="E19" s="65"/>
      <c r="F19" s="65"/>
      <c r="G19" s="65"/>
      <c r="H19" s="65"/>
      <c r="I19" s="65"/>
      <c r="J19" s="65"/>
      <c r="K19" s="65"/>
    </row>
    <row r="20" spans="2:13" ht="20.25">
      <c r="B20" s="643" t="s">
        <v>83</v>
      </c>
      <c r="C20" s="643"/>
      <c r="D20" s="643"/>
      <c r="E20" s="643"/>
      <c r="F20" s="643"/>
      <c r="G20" s="643"/>
      <c r="H20" s="643"/>
      <c r="I20" s="643"/>
      <c r="J20" s="643"/>
      <c r="K20" s="643"/>
      <c r="L20" s="344"/>
    </row>
    <row r="21" spans="2:13" ht="18.75">
      <c r="B21" s="644" t="s">
        <v>84</v>
      </c>
      <c r="C21" s="644"/>
      <c r="D21" s="644"/>
      <c r="E21" s="644"/>
      <c r="F21" s="644"/>
      <c r="G21" s="644"/>
      <c r="H21" s="644"/>
      <c r="I21" s="644"/>
      <c r="J21" s="644"/>
      <c r="K21" s="644"/>
      <c r="L21" s="345"/>
    </row>
    <row r="22" spans="2:13" ht="15.75">
      <c r="B22" s="648" t="str">
        <f>CONCATENATE("Office of the ",Data!D28,", ",Data!D29,", ",Data!D30)</f>
        <v>Office of the Conservator of Forests, Rajahmundry Circle, Rajamahendravaram</v>
      </c>
      <c r="C22" s="648"/>
      <c r="D22" s="648"/>
      <c r="E22" s="648"/>
      <c r="F22" s="648"/>
      <c r="G22" s="648"/>
      <c r="H22" s="648"/>
      <c r="I22" s="648"/>
      <c r="J22" s="648"/>
      <c r="K22" s="648"/>
      <c r="L22" s="346"/>
    </row>
    <row r="23" spans="2:13" ht="18.75">
      <c r="B23" s="49"/>
      <c r="C23" s="50"/>
      <c r="D23" s="50"/>
      <c r="E23" s="50"/>
      <c r="F23" s="50"/>
      <c r="G23" s="50"/>
      <c r="H23" s="49"/>
      <c r="I23" s="50"/>
      <c r="J23" s="50"/>
      <c r="K23" s="50"/>
      <c r="L23" s="347"/>
    </row>
    <row r="24" spans="2:13" ht="18.75">
      <c r="B24" s="646" t="s">
        <v>86</v>
      </c>
      <c r="C24" s="646"/>
      <c r="D24" s="646"/>
      <c r="E24" s="646"/>
      <c r="F24" s="646"/>
      <c r="G24" s="646"/>
      <c r="H24" s="646"/>
      <c r="I24" s="646"/>
      <c r="J24" s="646"/>
      <c r="K24" s="646"/>
      <c r="L24" s="348"/>
    </row>
    <row r="25" spans="2:13" ht="22.5">
      <c r="B25" s="51"/>
      <c r="C25" s="51"/>
      <c r="D25" s="51"/>
      <c r="E25" s="51"/>
      <c r="F25" s="51"/>
      <c r="G25" s="51"/>
      <c r="H25" s="51"/>
      <c r="I25" s="51"/>
      <c r="J25" s="51"/>
      <c r="K25" s="51"/>
      <c r="L25" s="349"/>
    </row>
    <row r="26" spans="2:13" ht="18" customHeight="1">
      <c r="B26" s="647" t="str">
        <f>"             "&amp;Data!D4&amp;" "&amp;Data!E4&amp;" is a Group-"&amp; cal!T10&amp;" Employees has been enrolled as a member of the Andhra Pradesh State Government Employees Group Insurance Scheme with effect from "&amp;TEXT(cal!G55,"mmm-yyyy ")&amp;"his monthly subscription of Rs."&amp;cal!I55&amp; "/- "&amp;"(Rupees "&amp;cal!J55&amp;" only) shall be deducted from his salary /wages commencing from the month of "&amp;TEXT(cal!G55,"mmm-yyyy ")&amp;"and he will be eligible to the benefits of the scheme appropriate to group with effect from "&amp;TEXT(cal!G55,"mmm-yyyy ")</f>
        <v xml:space="preserve">             Sri A.Radha Krishna is a Group-C Employees has been enrolled as a member of the Andhra Pradesh State Government Employees Group Insurance Scheme with effect from Sep-2001 his monthly subscription of Rs.30/- (Rupees Thirty  only) shall be deducted from his salary /wages commencing from the month of Sep-2001 and he will be eligible to the benefits of the scheme appropriate to group with effect from Sep-2001 </v>
      </c>
      <c r="C26" s="647"/>
      <c r="D26" s="647"/>
      <c r="E26" s="647"/>
      <c r="F26" s="647"/>
      <c r="G26" s="647"/>
      <c r="H26" s="647"/>
      <c r="I26" s="647"/>
      <c r="J26" s="647"/>
      <c r="K26" s="647"/>
      <c r="L26" s="342"/>
      <c r="M26" s="659"/>
    </row>
    <row r="27" spans="2:13" ht="18" customHeight="1">
      <c r="B27" s="647"/>
      <c r="C27" s="647"/>
      <c r="D27" s="647"/>
      <c r="E27" s="647"/>
      <c r="F27" s="647"/>
      <c r="G27" s="647"/>
      <c r="H27" s="647"/>
      <c r="I27" s="647"/>
      <c r="J27" s="647"/>
      <c r="K27" s="647"/>
      <c r="L27" s="342"/>
      <c r="M27" s="659"/>
    </row>
    <row r="28" spans="2:13" ht="18" customHeight="1">
      <c r="B28" s="647"/>
      <c r="C28" s="647"/>
      <c r="D28" s="647"/>
      <c r="E28" s="647"/>
      <c r="F28" s="647"/>
      <c r="G28" s="647"/>
      <c r="H28" s="647"/>
      <c r="I28" s="647"/>
      <c r="J28" s="647"/>
      <c r="K28" s="647"/>
      <c r="L28" s="342"/>
      <c r="M28" s="659"/>
    </row>
    <row r="29" spans="2:13" ht="18" customHeight="1">
      <c r="B29" s="647"/>
      <c r="C29" s="647"/>
      <c r="D29" s="647"/>
      <c r="E29" s="647"/>
      <c r="F29" s="647"/>
      <c r="G29" s="647"/>
      <c r="H29" s="647"/>
      <c r="I29" s="647"/>
      <c r="J29" s="647"/>
      <c r="K29" s="647"/>
      <c r="L29" s="342"/>
      <c r="M29" s="659"/>
    </row>
    <row r="30" spans="2:13" ht="18" customHeight="1">
      <c r="B30" s="647"/>
      <c r="C30" s="647"/>
      <c r="D30" s="647"/>
      <c r="E30" s="647"/>
      <c r="F30" s="647"/>
      <c r="G30" s="647"/>
      <c r="H30" s="647"/>
      <c r="I30" s="647"/>
      <c r="J30" s="647"/>
      <c r="K30" s="647"/>
      <c r="L30" s="342"/>
      <c r="M30" s="659"/>
    </row>
    <row r="31" spans="2:13" ht="18" customHeight="1">
      <c r="B31" s="647"/>
      <c r="C31" s="647"/>
      <c r="D31" s="647"/>
      <c r="E31" s="647"/>
      <c r="F31" s="647"/>
      <c r="G31" s="647"/>
      <c r="H31" s="647"/>
      <c r="I31" s="647"/>
      <c r="J31" s="647"/>
      <c r="K31" s="647"/>
      <c r="L31" s="342"/>
      <c r="M31" s="659"/>
    </row>
    <row r="32" spans="2:13" ht="18" customHeight="1">
      <c r="B32" s="647"/>
      <c r="C32" s="647"/>
      <c r="D32" s="647"/>
      <c r="E32" s="647"/>
      <c r="F32" s="647"/>
      <c r="G32" s="647"/>
      <c r="H32" s="647"/>
      <c r="I32" s="647"/>
      <c r="J32" s="647"/>
      <c r="K32" s="647"/>
      <c r="L32" s="342"/>
      <c r="M32" s="659"/>
    </row>
    <row r="33" spans="2:13" ht="15.75">
      <c r="B33" s="68"/>
      <c r="C33" s="68"/>
      <c r="D33" s="68"/>
      <c r="E33" s="68"/>
      <c r="F33" s="68"/>
      <c r="G33" s="68"/>
      <c r="H33" s="68"/>
      <c r="I33" s="68"/>
      <c r="J33" s="68"/>
      <c r="K33" s="68"/>
      <c r="L33" s="350"/>
      <c r="M33" s="659"/>
    </row>
    <row r="34" spans="2:13" ht="18.75">
      <c r="B34" s="52"/>
      <c r="C34" s="52"/>
      <c r="D34" s="52"/>
      <c r="E34" s="52"/>
      <c r="F34" s="52"/>
      <c r="G34" s="52"/>
      <c r="H34" s="52"/>
      <c r="I34" s="52"/>
      <c r="J34" s="52"/>
      <c r="K34" s="52"/>
      <c r="L34" s="342"/>
    </row>
    <row r="35" spans="2:13" ht="18.75">
      <c r="B35" s="49"/>
      <c r="C35" s="49"/>
      <c r="D35" s="49"/>
      <c r="E35" s="49"/>
      <c r="F35" s="49"/>
      <c r="G35" s="648" t="s">
        <v>87</v>
      </c>
      <c r="H35" s="648"/>
      <c r="I35" s="648"/>
      <c r="J35" s="53"/>
      <c r="K35" s="50"/>
      <c r="L35" s="347"/>
    </row>
    <row r="36" spans="2:13">
      <c r="B36" s="65"/>
      <c r="C36" s="65"/>
      <c r="D36" s="65"/>
      <c r="E36" s="65"/>
      <c r="F36" s="65"/>
      <c r="G36" s="65"/>
      <c r="H36" s="65"/>
      <c r="I36" s="65"/>
      <c r="J36" s="65"/>
      <c r="K36" s="65"/>
    </row>
    <row r="37" spans="2:13">
      <c r="B37" s="65"/>
      <c r="C37" s="65"/>
      <c r="D37" s="65"/>
      <c r="E37" s="65"/>
      <c r="F37" s="65"/>
      <c r="G37" s="65"/>
      <c r="H37" s="65"/>
      <c r="I37" s="65"/>
      <c r="J37" s="65"/>
      <c r="K37" s="65"/>
    </row>
    <row r="38" spans="2:13">
      <c r="B38" s="65"/>
      <c r="C38" s="65"/>
      <c r="D38" s="65"/>
      <c r="E38" s="65"/>
      <c r="F38" s="65"/>
      <c r="G38" s="65"/>
      <c r="H38" s="65"/>
      <c r="I38" s="65"/>
      <c r="J38" s="65"/>
      <c r="K38" s="65"/>
    </row>
    <row r="39" spans="2:13" ht="20.25">
      <c r="B39" s="643" t="s">
        <v>88</v>
      </c>
      <c r="C39" s="643"/>
      <c r="D39" s="643"/>
      <c r="E39" s="643"/>
      <c r="F39" s="643"/>
      <c r="G39" s="643"/>
      <c r="H39" s="643"/>
      <c r="I39" s="643"/>
      <c r="J39" s="643"/>
      <c r="K39" s="643"/>
      <c r="L39" s="344"/>
    </row>
    <row r="40" spans="2:13" ht="18.75">
      <c r="B40" s="644" t="s">
        <v>84</v>
      </c>
      <c r="C40" s="644"/>
      <c r="D40" s="644"/>
      <c r="E40" s="644"/>
      <c r="F40" s="644"/>
      <c r="G40" s="644"/>
      <c r="H40" s="644"/>
      <c r="I40" s="644"/>
      <c r="J40" s="644"/>
      <c r="K40" s="644"/>
      <c r="L40" s="345"/>
    </row>
    <row r="41" spans="2:13" ht="15.75">
      <c r="B41" s="648" t="str">
        <f>CONCATENATE("Office of the  ",Data!D28,", ",Data!D29,", ",Data!D30)</f>
        <v>Office of the  Conservator of Forests, Rajahmundry Circle, Rajamahendravaram</v>
      </c>
      <c r="C41" s="648"/>
      <c r="D41" s="648"/>
      <c r="E41" s="648"/>
      <c r="F41" s="648"/>
      <c r="G41" s="648"/>
      <c r="H41" s="648"/>
      <c r="I41" s="648"/>
      <c r="J41" s="648"/>
      <c r="K41" s="648"/>
      <c r="L41" s="346"/>
    </row>
    <row r="42" spans="2:13">
      <c r="B42" s="50"/>
      <c r="C42" s="50"/>
      <c r="D42" s="50"/>
      <c r="E42" s="50"/>
      <c r="F42" s="50"/>
      <c r="G42" s="50"/>
      <c r="H42" s="50"/>
      <c r="I42" s="50"/>
      <c r="J42" s="50"/>
      <c r="K42" s="50"/>
      <c r="L42" s="347"/>
    </row>
    <row r="43" spans="2:13" ht="18.75">
      <c r="B43" s="650" t="s">
        <v>86</v>
      </c>
      <c r="C43" s="650"/>
      <c r="D43" s="650"/>
      <c r="E43" s="650"/>
      <c r="F43" s="650"/>
      <c r="G43" s="650"/>
      <c r="H43" s="650"/>
      <c r="I43" s="650"/>
      <c r="J43" s="650"/>
      <c r="K43" s="650"/>
      <c r="L43" s="351"/>
    </row>
    <row r="44" spans="2:13" ht="22.5">
      <c r="B44" s="51"/>
      <c r="C44" s="51"/>
      <c r="D44" s="51"/>
      <c r="E44" s="51"/>
      <c r="F44" s="51"/>
      <c r="G44" s="51"/>
      <c r="H44" s="51"/>
      <c r="I44" s="51"/>
      <c r="J44" s="51"/>
      <c r="K44" s="51"/>
      <c r="L44" s="349"/>
    </row>
    <row r="45" spans="2:13" ht="15" customHeight="1">
      <c r="B45" s="647" t="str">
        <f>CONCATENATE("             ",Data!D4," ",Data!E4,"  has been promoted on a regular basis from ",cal!F55," to ",cal!F56," with effect from ",TEXT(cal!G56,"mmm-yyyy. "),IF(Data!D4="Sri","His","Her")," monthly subscription for the Andhra Pradesh State Employees Group Insurance Scheme, shall be raised from Rs.")&amp;CONCATENATE(cal!I55,"/- to Rs.",cal!I56,"/- (Rupees ",cal!J56," only) from the month of ",TEXT(cal!G56,"mmm-yyyy")," and he will be eligible to the benefits of the scheme appropriate to ",cal!F56," with effect from ",TEXT(cal!G56,"mmm-yyyy."))</f>
        <v xml:space="preserve">             Sri A.Radha Krishna  has been promoted on a regular basis from Group - C to Group - B with effect from Apr-2019. His monthly subscription for the Andhra Pradesh State Employees Group Insurance Scheme, shall be raised from Rs.30/- to Rs.60/- (Rupees Sixty  only) from the month of Apr-2019 and he will be eligible to the benefits of the scheme appropriate to Group - B with effect from Apr-2019.</v>
      </c>
      <c r="C45" s="647"/>
      <c r="D45" s="647"/>
      <c r="E45" s="647"/>
      <c r="F45" s="647"/>
      <c r="G45" s="647"/>
      <c r="H45" s="647"/>
      <c r="I45" s="647"/>
      <c r="J45" s="647"/>
      <c r="K45" s="647"/>
      <c r="L45" s="342"/>
      <c r="M45" s="659"/>
    </row>
    <row r="46" spans="2:13" ht="15" customHeight="1">
      <c r="B46" s="647"/>
      <c r="C46" s="647"/>
      <c r="D46" s="647"/>
      <c r="E46" s="647"/>
      <c r="F46" s="647"/>
      <c r="G46" s="647"/>
      <c r="H46" s="647"/>
      <c r="I46" s="647"/>
      <c r="J46" s="647"/>
      <c r="K46" s="647"/>
      <c r="L46" s="342"/>
      <c r="M46" s="659"/>
    </row>
    <row r="47" spans="2:13" ht="15" customHeight="1">
      <c r="B47" s="647"/>
      <c r="C47" s="647"/>
      <c r="D47" s="647"/>
      <c r="E47" s="647"/>
      <c r="F47" s="647"/>
      <c r="G47" s="647"/>
      <c r="H47" s="647"/>
      <c r="I47" s="647"/>
      <c r="J47" s="647"/>
      <c r="K47" s="647"/>
      <c r="L47" s="342"/>
      <c r="M47" s="659"/>
    </row>
    <row r="48" spans="2:13" ht="15" customHeight="1">
      <c r="B48" s="647"/>
      <c r="C48" s="647"/>
      <c r="D48" s="647"/>
      <c r="E48" s="647"/>
      <c r="F48" s="647"/>
      <c r="G48" s="647"/>
      <c r="H48" s="647"/>
      <c r="I48" s="647"/>
      <c r="J48" s="647"/>
      <c r="K48" s="647"/>
      <c r="L48" s="342"/>
      <c r="M48" s="659"/>
    </row>
    <row r="49" spans="2:13" ht="15" customHeight="1">
      <c r="B49" s="647"/>
      <c r="C49" s="647"/>
      <c r="D49" s="647"/>
      <c r="E49" s="647"/>
      <c r="F49" s="647"/>
      <c r="G49" s="647"/>
      <c r="H49" s="647"/>
      <c r="I49" s="647"/>
      <c r="J49" s="647"/>
      <c r="K49" s="647"/>
      <c r="L49" s="342"/>
      <c r="M49" s="659"/>
    </row>
    <row r="50" spans="2:13" ht="15" customHeight="1">
      <c r="B50" s="647"/>
      <c r="C50" s="647"/>
      <c r="D50" s="647"/>
      <c r="E50" s="647"/>
      <c r="F50" s="647"/>
      <c r="G50" s="647"/>
      <c r="H50" s="647"/>
      <c r="I50" s="647"/>
      <c r="J50" s="647"/>
      <c r="K50" s="647"/>
      <c r="L50" s="342"/>
      <c r="M50" s="659"/>
    </row>
    <row r="51" spans="2:13" ht="15" customHeight="1">
      <c r="B51" s="647"/>
      <c r="C51" s="647"/>
      <c r="D51" s="647"/>
      <c r="E51" s="647"/>
      <c r="F51" s="647"/>
      <c r="G51" s="647"/>
      <c r="H51" s="647"/>
      <c r="I51" s="647"/>
      <c r="J51" s="647"/>
      <c r="K51" s="647"/>
      <c r="L51" s="342"/>
      <c r="M51" s="659"/>
    </row>
    <row r="52" spans="2:13" ht="15" customHeight="1">
      <c r="B52" s="647"/>
      <c r="C52" s="647"/>
      <c r="D52" s="647"/>
      <c r="E52" s="647"/>
      <c r="F52" s="647"/>
      <c r="G52" s="647"/>
      <c r="H52" s="647"/>
      <c r="I52" s="647"/>
      <c r="J52" s="647"/>
      <c r="K52" s="647"/>
      <c r="L52" s="342"/>
      <c r="M52" s="659"/>
    </row>
    <row r="53" spans="2:13" ht="15.75">
      <c r="B53" s="363"/>
      <c r="C53" s="363"/>
      <c r="D53" s="363"/>
      <c r="E53" s="363"/>
      <c r="F53" s="363"/>
      <c r="G53" s="363"/>
      <c r="H53" s="363"/>
      <c r="I53" s="363"/>
      <c r="J53" s="363"/>
      <c r="K53" s="68"/>
      <c r="L53" s="352"/>
    </row>
    <row r="54" spans="2:13" ht="15.75">
      <c r="B54" s="363"/>
      <c r="C54" s="363"/>
      <c r="D54" s="363"/>
      <c r="E54" s="363"/>
      <c r="F54" s="363"/>
      <c r="G54" s="363"/>
      <c r="H54" s="363"/>
      <c r="I54" s="363"/>
      <c r="J54" s="363"/>
      <c r="K54" s="68"/>
      <c r="L54" s="352"/>
    </row>
    <row r="55" spans="2:13" ht="15.75">
      <c r="B55" s="50"/>
      <c r="C55" s="50"/>
      <c r="D55" s="50"/>
      <c r="E55" s="50"/>
      <c r="F55" s="50"/>
      <c r="G55" s="50"/>
      <c r="H55" s="648" t="s">
        <v>87</v>
      </c>
      <c r="I55" s="648"/>
      <c r="J55" s="648"/>
      <c r="K55" s="50"/>
      <c r="L55" s="353"/>
    </row>
    <row r="56" spans="2:13">
      <c r="B56" s="65"/>
      <c r="C56" s="65"/>
      <c r="D56" s="65"/>
      <c r="E56" s="65"/>
      <c r="F56" s="65"/>
      <c r="G56" s="65"/>
      <c r="H56" s="65"/>
      <c r="I56" s="65"/>
      <c r="J56" s="65"/>
      <c r="K56" s="65"/>
    </row>
    <row r="57" spans="2:13">
      <c r="B57" s="65"/>
      <c r="C57" s="65"/>
      <c r="D57" s="65"/>
      <c r="E57" s="65"/>
      <c r="F57" s="65"/>
      <c r="G57" s="65"/>
      <c r="H57" s="65"/>
      <c r="I57" s="65"/>
      <c r="J57" s="65"/>
      <c r="K57" s="65"/>
    </row>
    <row r="58" spans="2:13" ht="22.5">
      <c r="B58" s="656" t="s">
        <v>89</v>
      </c>
      <c r="C58" s="656"/>
      <c r="D58" s="656"/>
      <c r="E58" s="656"/>
      <c r="F58" s="656"/>
      <c r="G58" s="656"/>
      <c r="H58" s="656"/>
      <c r="I58" s="656"/>
      <c r="J58" s="656"/>
      <c r="K58" s="656"/>
      <c r="L58" s="354"/>
    </row>
    <row r="59" spans="2:13">
      <c r="B59" s="50"/>
      <c r="C59" s="50"/>
      <c r="D59" s="50"/>
      <c r="E59" s="50"/>
      <c r="F59" s="50"/>
      <c r="G59" s="50"/>
      <c r="H59" s="50"/>
      <c r="I59" s="50"/>
      <c r="J59" s="50"/>
      <c r="K59" s="50"/>
      <c r="L59" s="353"/>
    </row>
    <row r="60" spans="2:13" ht="18.75">
      <c r="B60" s="657" t="s">
        <v>90</v>
      </c>
      <c r="C60" s="657"/>
      <c r="D60" s="657"/>
      <c r="E60" s="657"/>
      <c r="F60" s="657"/>
      <c r="G60" s="657"/>
      <c r="H60" s="657"/>
      <c r="I60" s="657"/>
      <c r="J60" s="657"/>
      <c r="K60" s="657"/>
      <c r="L60" s="355"/>
    </row>
    <row r="61" spans="2:13" ht="18.75">
      <c r="B61" s="657"/>
      <c r="C61" s="657"/>
      <c r="D61" s="657"/>
      <c r="E61" s="657"/>
      <c r="F61" s="657"/>
      <c r="G61" s="657"/>
      <c r="H61" s="657"/>
      <c r="I61" s="657"/>
      <c r="J61" s="657"/>
      <c r="K61" s="657"/>
      <c r="L61" s="355"/>
    </row>
    <row r="62" spans="2:13" ht="18.75">
      <c r="B62" s="657"/>
      <c r="C62" s="657"/>
      <c r="D62" s="657"/>
      <c r="E62" s="657"/>
      <c r="F62" s="657"/>
      <c r="G62" s="657"/>
      <c r="H62" s="657"/>
      <c r="I62" s="657"/>
      <c r="J62" s="657"/>
      <c r="K62" s="657"/>
      <c r="L62" s="355"/>
    </row>
    <row r="63" spans="2:13" ht="18.75">
      <c r="B63" s="657"/>
      <c r="C63" s="657"/>
      <c r="D63" s="657"/>
      <c r="E63" s="657"/>
      <c r="F63" s="657"/>
      <c r="G63" s="657"/>
      <c r="H63" s="657"/>
      <c r="I63" s="657"/>
      <c r="J63" s="657"/>
      <c r="K63" s="657"/>
      <c r="L63" s="355"/>
    </row>
    <row r="64" spans="2:13" ht="18.75">
      <c r="B64" s="364"/>
      <c r="C64" s="364"/>
      <c r="D64" s="364"/>
      <c r="E64" s="364"/>
      <c r="F64" s="364"/>
      <c r="G64" s="364"/>
      <c r="H64" s="364"/>
      <c r="I64" s="364"/>
      <c r="J64" s="364"/>
      <c r="K64" s="364"/>
      <c r="L64" s="356"/>
    </row>
    <row r="65" spans="2:13" ht="18.75">
      <c r="B65" s="364"/>
      <c r="C65" s="364"/>
      <c r="D65" s="364"/>
      <c r="E65" s="364"/>
      <c r="F65" s="364"/>
      <c r="G65" s="661" t="s">
        <v>91</v>
      </c>
      <c r="H65" s="661"/>
      <c r="I65" s="661"/>
      <c r="J65" s="661"/>
      <c r="K65" s="364"/>
      <c r="L65" s="356"/>
    </row>
    <row r="66" spans="2:13" ht="18.75">
      <c r="B66" s="364"/>
      <c r="C66" s="364"/>
      <c r="D66" s="364"/>
      <c r="E66" s="364"/>
      <c r="F66" s="364"/>
      <c r="G66" s="644"/>
      <c r="H66" s="644"/>
      <c r="I66" s="644"/>
      <c r="J66" s="364"/>
      <c r="K66" s="364"/>
      <c r="L66" s="356"/>
    </row>
    <row r="67" spans="2:13">
      <c r="B67" s="50"/>
      <c r="C67" s="50"/>
      <c r="D67" s="50"/>
      <c r="E67" s="50"/>
      <c r="F67" s="50"/>
      <c r="G67" s="50"/>
      <c r="H67" s="50"/>
      <c r="I67" s="50"/>
      <c r="J67" s="50"/>
      <c r="K67" s="50"/>
      <c r="L67" s="353"/>
    </row>
    <row r="68" spans="2:13">
      <c r="B68" s="365" t="e">
        <f>M68*1</f>
        <v>#VALUE!</v>
      </c>
      <c r="C68" s="50"/>
      <c r="D68" s="50"/>
      <c r="E68" s="50"/>
      <c r="F68" s="50"/>
      <c r="G68" s="50"/>
      <c r="H68" s="50"/>
      <c r="I68" s="50"/>
      <c r="J68" s="50"/>
      <c r="K68" s="50"/>
      <c r="L68" s="353"/>
      <c r="M68" s="57" t="str">
        <f>IF(Data!E9="Death","","0")</f>
        <v/>
      </c>
    </row>
    <row r="69" spans="2:13" ht="22.5">
      <c r="B69" s="656" t="s">
        <v>92</v>
      </c>
      <c r="C69" s="656"/>
      <c r="D69" s="656"/>
      <c r="E69" s="656"/>
      <c r="F69" s="656"/>
      <c r="G69" s="656"/>
      <c r="H69" s="656"/>
      <c r="I69" s="656"/>
      <c r="J69" s="656"/>
      <c r="K69" s="656"/>
      <c r="L69" s="354"/>
    </row>
    <row r="70" spans="2:13" ht="18.75">
      <c r="B70" s="49"/>
      <c r="C70" s="49"/>
      <c r="D70" s="49"/>
      <c r="E70" s="49"/>
      <c r="F70" s="49"/>
      <c r="G70" s="49"/>
      <c r="H70" s="49"/>
      <c r="I70" s="49"/>
      <c r="J70" s="49"/>
      <c r="K70" s="49"/>
      <c r="L70" s="357"/>
    </row>
    <row r="71" spans="2:13" ht="75" customHeight="1">
      <c r="B71" s="658" t="str">
        <f>CONCATENATE("        Certified that the Late ",Data!D4," ",Data!E4,"  was in service on the date of his death. He was holding the post of ",Data!E5," in the office of ",Data!D28,", ", Data!D29,", ",Data!D30,".")</f>
        <v xml:space="preserve">        Certified that the Late Sri A.Radha Krishna  was in service on the date of his death. He was holding the post of Senior Assistant in the office of Conservator of Forests, Rajahmundry Circle, Rajamahendravaram.</v>
      </c>
      <c r="C71" s="658"/>
      <c r="D71" s="658"/>
      <c r="E71" s="658"/>
      <c r="F71" s="658"/>
      <c r="G71" s="658"/>
      <c r="H71" s="658"/>
      <c r="I71" s="658"/>
      <c r="J71" s="658"/>
      <c r="K71" s="658"/>
      <c r="L71" s="358"/>
    </row>
    <row r="72" spans="2:13" ht="18.75" customHeight="1">
      <c r="B72" s="49"/>
      <c r="C72" s="49"/>
      <c r="D72" s="49"/>
      <c r="E72" s="49"/>
      <c r="F72" s="49"/>
      <c r="G72" s="49"/>
      <c r="H72" s="49"/>
      <c r="I72" s="49"/>
      <c r="J72" s="49"/>
      <c r="K72" s="49"/>
      <c r="L72" s="357"/>
    </row>
    <row r="73" spans="2:13" ht="18.75" customHeight="1">
      <c r="B73" s="49"/>
      <c r="C73" s="49"/>
      <c r="D73" s="49"/>
      <c r="E73" s="49"/>
      <c r="F73" s="49"/>
      <c r="G73" s="49"/>
      <c r="H73" s="49"/>
      <c r="I73" s="49"/>
      <c r="J73" s="49"/>
      <c r="K73" s="49"/>
      <c r="L73" s="357"/>
    </row>
    <row r="74" spans="2:13" ht="18.75">
      <c r="B74" s="49"/>
      <c r="C74" s="49"/>
      <c r="D74" s="49"/>
      <c r="E74" s="49"/>
      <c r="F74" s="49"/>
      <c r="G74" s="49"/>
      <c r="H74" s="49"/>
      <c r="I74" s="49"/>
      <c r="J74" s="49"/>
      <c r="K74" s="49"/>
      <c r="L74" s="357"/>
    </row>
    <row r="75" spans="2:13" ht="18.75">
      <c r="B75" s="49"/>
      <c r="C75" s="49"/>
      <c r="D75" s="49"/>
      <c r="E75" s="49"/>
      <c r="F75" s="49"/>
      <c r="G75" s="49"/>
      <c r="H75" s="49" t="str">
        <f>G65</f>
        <v>signature of the DDO</v>
      </c>
      <c r="I75" s="49"/>
      <c r="J75" s="49"/>
      <c r="K75" s="49"/>
      <c r="L75" s="357"/>
    </row>
    <row r="76" spans="2:13" ht="18.75">
      <c r="B76" s="49"/>
      <c r="C76" s="49"/>
      <c r="D76" s="49"/>
      <c r="E76" s="49"/>
      <c r="F76" s="49"/>
      <c r="G76" s="49"/>
      <c r="H76" s="49"/>
      <c r="I76" s="49"/>
      <c r="J76" s="49"/>
      <c r="K76" s="49"/>
      <c r="L76" s="357"/>
    </row>
    <row r="77" spans="2:13" ht="24" customHeight="1">
      <c r="B77" s="50"/>
      <c r="C77" s="366"/>
      <c r="D77" s="366"/>
      <c r="E77" s="49"/>
      <c r="F77" s="49"/>
      <c r="G77" s="49"/>
      <c r="H77" s="644"/>
      <c r="I77" s="644"/>
      <c r="J77" s="644"/>
      <c r="K77" s="49"/>
      <c r="L77" s="357"/>
    </row>
    <row r="78" spans="2:13" s="340" customFormat="1" ht="18.75">
      <c r="B78" s="357"/>
      <c r="C78" s="357"/>
      <c r="D78" s="357"/>
      <c r="E78" s="357"/>
      <c r="F78" s="357"/>
      <c r="G78" s="357"/>
      <c r="H78" s="357"/>
      <c r="I78" s="357"/>
      <c r="J78" s="357"/>
      <c r="K78" s="357"/>
      <c r="L78" s="357"/>
    </row>
  </sheetData>
  <sheetProtection sheet="1" objects="1" scenarios="1"/>
  <mergeCells count="24">
    <mergeCell ref="B71:K71"/>
    <mergeCell ref="M26:M33"/>
    <mergeCell ref="B69:K69"/>
    <mergeCell ref="H77:J77"/>
    <mergeCell ref="B6:K6"/>
    <mergeCell ref="G65:J65"/>
    <mergeCell ref="G66:I66"/>
    <mergeCell ref="B20:K20"/>
    <mergeCell ref="M45:M52"/>
    <mergeCell ref="B4:K4"/>
    <mergeCell ref="B2:K2"/>
    <mergeCell ref="H55:J55"/>
    <mergeCell ref="B58:K58"/>
    <mergeCell ref="B60:K63"/>
    <mergeCell ref="B39:K39"/>
    <mergeCell ref="B40:K40"/>
    <mergeCell ref="B41:K41"/>
    <mergeCell ref="B43:K43"/>
    <mergeCell ref="B45:K52"/>
    <mergeCell ref="B21:K21"/>
    <mergeCell ref="B22:K22"/>
    <mergeCell ref="B24:K24"/>
    <mergeCell ref="B26:K32"/>
    <mergeCell ref="G35:I35"/>
  </mergeCells>
  <conditionalFormatting sqref="B68:L77">
    <cfRule type="expression" dxfId="6" priority="1" stopIfTrue="1">
      <formula>$B$68=0</formula>
    </cfRule>
  </conditionalFormatting>
  <printOptions horizontalCentered="1"/>
  <pageMargins left="0.48" right="0.39" top="0.74803149606299213" bottom="0.74803149606299213" header="0.31496062992125984" footer="0.31496062992125984"/>
  <pageSetup paperSize="9" orientation="portrait" horizontalDpi="4294967293" verticalDpi="4294967293" r:id="rId1"/>
  <rowBreaks count="1" manualBreakCount="1">
    <brk id="37" min="1" max="10" man="1"/>
  </rowBreaks>
  <legacyDrawing r:id="rId2"/>
</worksheet>
</file>

<file path=xl/worksheets/sheet9.xml><?xml version="1.0" encoding="utf-8"?>
<worksheet xmlns="http://schemas.openxmlformats.org/spreadsheetml/2006/main" xmlns:r="http://schemas.openxmlformats.org/officeDocument/2006/relationships">
  <sheetPr codeName="Sheet8"/>
  <dimension ref="A1:WWE324"/>
  <sheetViews>
    <sheetView showGridLines="0" showRowColHeaders="0" topLeftCell="D1" zoomScaleSheetLayoutView="100" workbookViewId="0">
      <selection activeCell="F5" sqref="F5"/>
    </sheetView>
  </sheetViews>
  <sheetFormatPr defaultColWidth="0" defaultRowHeight="12.75" customHeight="1" zeroHeight="1"/>
  <cols>
    <col min="1" max="1" width="4.5703125" style="110" customWidth="1"/>
    <col min="2" max="2" width="3.7109375" style="113" customWidth="1"/>
    <col min="3" max="3" width="4.140625" style="113" customWidth="1"/>
    <col min="4" max="4" width="3.42578125" style="113" customWidth="1"/>
    <col min="5" max="5" width="12.140625" style="113" customWidth="1"/>
    <col min="6" max="6" width="3.42578125" style="113" customWidth="1"/>
    <col min="7" max="7" width="4.140625" style="113" customWidth="1"/>
    <col min="8" max="8" width="1.42578125" style="113" customWidth="1"/>
    <col min="9" max="12" width="3.7109375" style="113" customWidth="1"/>
    <col min="13" max="13" width="3.42578125" style="113" customWidth="1"/>
    <col min="14" max="14" width="0.28515625" style="122" customWidth="1"/>
    <col min="15" max="15" width="16.28515625" style="113" customWidth="1"/>
    <col min="16" max="19" width="4" style="113" customWidth="1"/>
    <col min="20" max="20" width="15.28515625" style="113" customWidth="1"/>
    <col min="21" max="21" width="0.42578125" style="113" customWidth="1"/>
    <col min="22" max="22" width="4.42578125" style="113" customWidth="1"/>
    <col min="23" max="23" width="14.85546875" style="112" customWidth="1"/>
    <col min="24" max="24" width="4.140625" style="113" hidden="1"/>
    <col min="25" max="25" width="9.140625" style="113" hidden="1"/>
    <col min="26" max="26" width="12.42578125" style="113" hidden="1"/>
    <col min="27" max="34" width="9.140625" style="113" hidden="1"/>
    <col min="35" max="35" width="12.140625" style="113" hidden="1"/>
    <col min="36" max="254" width="9.140625" style="113" hidden="1"/>
    <col min="255" max="255" width="4.140625" style="113" hidden="1"/>
    <col min="256" max="256" width="4" style="113" hidden="1"/>
    <col min="257" max="257" width="4.5703125" style="113" hidden="1"/>
    <col min="258" max="258" width="3.7109375" style="113" hidden="1"/>
    <col min="259" max="259" width="4.140625" style="113" hidden="1"/>
    <col min="260" max="260" width="4" style="113" hidden="1"/>
    <col min="261" max="261" width="12.140625" style="113" hidden="1"/>
    <col min="262" max="262" width="3.42578125" style="113" hidden="1"/>
    <col min="263" max="263" width="4.140625" style="113" hidden="1"/>
    <col min="264" max="264" width="1.42578125" style="113" hidden="1"/>
    <col min="265" max="268" width="3.7109375" style="113" hidden="1"/>
    <col min="269" max="269" width="3.42578125" style="113" hidden="1"/>
    <col min="270" max="270" width="1.28515625" style="113" hidden="1"/>
    <col min="271" max="271" width="16.42578125" style="113" hidden="1"/>
    <col min="272" max="275" width="4" style="113" hidden="1"/>
    <col min="276" max="276" width="13" style="113" hidden="1"/>
    <col min="277" max="277" width="1.140625" style="113" hidden="1"/>
    <col min="278" max="278" width="4.42578125" style="113" hidden="1"/>
    <col min="279" max="279" width="14.85546875" style="113" hidden="1"/>
    <col min="280" max="512" width="4" style="113" hidden="1"/>
    <col min="513" max="513" width="4.5703125" style="113" hidden="1"/>
    <col min="514" max="514" width="3.7109375" style="113" hidden="1"/>
    <col min="515" max="515" width="4.140625" style="113" hidden="1"/>
    <col min="516" max="516" width="4" style="113" hidden="1"/>
    <col min="517" max="517" width="12.140625" style="113" hidden="1"/>
    <col min="518" max="518" width="3.42578125" style="113" hidden="1"/>
    <col min="519" max="519" width="4.140625" style="113" hidden="1"/>
    <col min="520" max="520" width="1.42578125" style="113" hidden="1"/>
    <col min="521" max="524" width="3.7109375" style="113" hidden="1"/>
    <col min="525" max="525" width="3.42578125" style="113" hidden="1"/>
    <col min="526" max="526" width="1.28515625" style="113" hidden="1"/>
    <col min="527" max="527" width="16.42578125" style="113" hidden="1"/>
    <col min="528" max="531" width="4" style="113" hidden="1"/>
    <col min="532" max="532" width="13" style="113" hidden="1"/>
    <col min="533" max="533" width="1.140625" style="113" hidden="1"/>
    <col min="534" max="534" width="4.42578125" style="113" hidden="1"/>
    <col min="535" max="535" width="14.85546875" style="113" hidden="1"/>
    <col min="536" max="768" width="4" style="113" hidden="1"/>
    <col min="769" max="769" width="4.5703125" style="113" hidden="1"/>
    <col min="770" max="770" width="3.7109375" style="113" hidden="1"/>
    <col min="771" max="771" width="4.140625" style="113" hidden="1"/>
    <col min="772" max="772" width="4" style="113" hidden="1"/>
    <col min="773" max="773" width="12.140625" style="113" hidden="1"/>
    <col min="774" max="774" width="3.42578125" style="113" hidden="1"/>
    <col min="775" max="775" width="4.140625" style="113" hidden="1"/>
    <col min="776" max="776" width="1.42578125" style="113" hidden="1"/>
    <col min="777" max="780" width="3.7109375" style="113" hidden="1"/>
    <col min="781" max="781" width="3.42578125" style="113" hidden="1"/>
    <col min="782" max="782" width="1.28515625" style="113" hidden="1"/>
    <col min="783" max="783" width="16.42578125" style="113" hidden="1"/>
    <col min="784" max="787" width="4" style="113" hidden="1"/>
    <col min="788" max="788" width="13" style="113" hidden="1"/>
    <col min="789" max="789" width="1.140625" style="113" hidden="1"/>
    <col min="790" max="790" width="4.42578125" style="113" hidden="1"/>
    <col min="791" max="791" width="14.85546875" style="113" hidden="1"/>
    <col min="792" max="1024" width="4" style="113" hidden="1"/>
    <col min="1025" max="1025" width="4.5703125" style="113" hidden="1"/>
    <col min="1026" max="1026" width="3.7109375" style="113" hidden="1"/>
    <col min="1027" max="1027" width="4.140625" style="113" hidden="1"/>
    <col min="1028" max="1028" width="4" style="113" hidden="1"/>
    <col min="1029" max="1029" width="12.140625" style="113" hidden="1"/>
    <col min="1030" max="1030" width="3.42578125" style="113" hidden="1"/>
    <col min="1031" max="1031" width="4.140625" style="113" hidden="1"/>
    <col min="1032" max="1032" width="1.42578125" style="113" hidden="1"/>
    <col min="1033" max="1036" width="3.7109375" style="113" hidden="1"/>
    <col min="1037" max="1037" width="3.42578125" style="113" hidden="1"/>
    <col min="1038" max="1038" width="1.28515625" style="113" hidden="1"/>
    <col min="1039" max="1039" width="16.42578125" style="113" hidden="1"/>
    <col min="1040" max="1043" width="4" style="113" hidden="1"/>
    <col min="1044" max="1044" width="13" style="113" hidden="1"/>
    <col min="1045" max="1045" width="1.140625" style="113" hidden="1"/>
    <col min="1046" max="1046" width="4.42578125" style="113" hidden="1"/>
    <col min="1047" max="1047" width="14.85546875" style="113" hidden="1"/>
    <col min="1048" max="1280" width="4" style="113" hidden="1"/>
    <col min="1281" max="1281" width="4.5703125" style="113" hidden="1"/>
    <col min="1282" max="1282" width="3.7109375" style="113" hidden="1"/>
    <col min="1283" max="1283" width="4.140625" style="113" hidden="1"/>
    <col min="1284" max="1284" width="4" style="113" hidden="1"/>
    <col min="1285" max="1285" width="12.140625" style="113" hidden="1"/>
    <col min="1286" max="1286" width="3.42578125" style="113" hidden="1"/>
    <col min="1287" max="1287" width="4.140625" style="113" hidden="1"/>
    <col min="1288" max="1288" width="1.42578125" style="113" hidden="1"/>
    <col min="1289" max="1292" width="3.7109375" style="113" hidden="1"/>
    <col min="1293" max="1293" width="3.42578125" style="113" hidden="1"/>
    <col min="1294" max="1294" width="1.28515625" style="113" hidden="1"/>
    <col min="1295" max="1295" width="16.42578125" style="113" hidden="1"/>
    <col min="1296" max="1299" width="4" style="113" hidden="1"/>
    <col min="1300" max="1300" width="13" style="113" hidden="1"/>
    <col min="1301" max="1301" width="1.140625" style="113" hidden="1"/>
    <col min="1302" max="1302" width="4.42578125" style="113" hidden="1"/>
    <col min="1303" max="1303" width="14.85546875" style="113" hidden="1"/>
    <col min="1304" max="1536" width="4" style="113" hidden="1"/>
    <col min="1537" max="1537" width="4.5703125" style="113" hidden="1"/>
    <col min="1538" max="1538" width="3.7109375" style="113" hidden="1"/>
    <col min="1539" max="1539" width="4.140625" style="113" hidden="1"/>
    <col min="1540" max="1540" width="4" style="113" hidden="1"/>
    <col min="1541" max="1541" width="12.140625" style="113" hidden="1"/>
    <col min="1542" max="1542" width="3.42578125" style="113" hidden="1"/>
    <col min="1543" max="1543" width="4.140625" style="113" hidden="1"/>
    <col min="1544" max="1544" width="1.42578125" style="113" hidden="1"/>
    <col min="1545" max="1548" width="3.7109375" style="113" hidden="1"/>
    <col min="1549" max="1549" width="3.42578125" style="113" hidden="1"/>
    <col min="1550" max="1550" width="1.28515625" style="113" hidden="1"/>
    <col min="1551" max="1551" width="16.42578125" style="113" hidden="1"/>
    <col min="1552" max="1555" width="4" style="113" hidden="1"/>
    <col min="1556" max="1556" width="13" style="113" hidden="1"/>
    <col min="1557" max="1557" width="1.140625" style="113" hidden="1"/>
    <col min="1558" max="1558" width="4.42578125" style="113" hidden="1"/>
    <col min="1559" max="1559" width="14.85546875" style="113" hidden="1"/>
    <col min="1560" max="1792" width="4" style="113" hidden="1"/>
    <col min="1793" max="1793" width="4.5703125" style="113" hidden="1"/>
    <col min="1794" max="1794" width="3.7109375" style="113" hidden="1"/>
    <col min="1795" max="1795" width="4.140625" style="113" hidden="1"/>
    <col min="1796" max="1796" width="4" style="113" hidden="1"/>
    <col min="1797" max="1797" width="12.140625" style="113" hidden="1"/>
    <col min="1798" max="1798" width="3.42578125" style="113" hidden="1"/>
    <col min="1799" max="1799" width="4.140625" style="113" hidden="1"/>
    <col min="1800" max="1800" width="1.42578125" style="113" hidden="1"/>
    <col min="1801" max="1804" width="3.7109375" style="113" hidden="1"/>
    <col min="1805" max="1805" width="3.42578125" style="113" hidden="1"/>
    <col min="1806" max="1806" width="1.28515625" style="113" hidden="1"/>
    <col min="1807" max="1807" width="16.42578125" style="113" hidden="1"/>
    <col min="1808" max="1811" width="4" style="113" hidden="1"/>
    <col min="1812" max="1812" width="13" style="113" hidden="1"/>
    <col min="1813" max="1813" width="1.140625" style="113" hidden="1"/>
    <col min="1814" max="1814" width="4.42578125" style="113" hidden="1"/>
    <col min="1815" max="1815" width="14.85546875" style="113" hidden="1"/>
    <col min="1816" max="2048" width="4" style="113" hidden="1"/>
    <col min="2049" max="2049" width="4.5703125" style="113" hidden="1"/>
    <col min="2050" max="2050" width="3.7109375" style="113" hidden="1"/>
    <col min="2051" max="2051" width="4.140625" style="113" hidden="1"/>
    <col min="2052" max="2052" width="4" style="113" hidden="1"/>
    <col min="2053" max="2053" width="12.140625" style="113" hidden="1"/>
    <col min="2054" max="2054" width="3.42578125" style="113" hidden="1"/>
    <col min="2055" max="2055" width="4.140625" style="113" hidden="1"/>
    <col min="2056" max="2056" width="1.42578125" style="113" hidden="1"/>
    <col min="2057" max="2060" width="3.7109375" style="113" hidden="1"/>
    <col min="2061" max="2061" width="3.42578125" style="113" hidden="1"/>
    <col min="2062" max="2062" width="1.28515625" style="113" hidden="1"/>
    <col min="2063" max="2063" width="16.42578125" style="113" hidden="1"/>
    <col min="2064" max="2067" width="4" style="113" hidden="1"/>
    <col min="2068" max="2068" width="13" style="113" hidden="1"/>
    <col min="2069" max="2069" width="1.140625" style="113" hidden="1"/>
    <col min="2070" max="2070" width="4.42578125" style="113" hidden="1"/>
    <col min="2071" max="2071" width="14.85546875" style="113" hidden="1"/>
    <col min="2072" max="2304" width="4" style="113" hidden="1"/>
    <col min="2305" max="2305" width="4.5703125" style="113" hidden="1"/>
    <col min="2306" max="2306" width="3.7109375" style="113" hidden="1"/>
    <col min="2307" max="2307" width="4.140625" style="113" hidden="1"/>
    <col min="2308" max="2308" width="4" style="113" hidden="1"/>
    <col min="2309" max="2309" width="12.140625" style="113" hidden="1"/>
    <col min="2310" max="2310" width="3.42578125" style="113" hidden="1"/>
    <col min="2311" max="2311" width="4.140625" style="113" hidden="1"/>
    <col min="2312" max="2312" width="1.42578125" style="113" hidden="1"/>
    <col min="2313" max="2316" width="3.7109375" style="113" hidden="1"/>
    <col min="2317" max="2317" width="3.42578125" style="113" hidden="1"/>
    <col min="2318" max="2318" width="1.28515625" style="113" hidden="1"/>
    <col min="2319" max="2319" width="16.42578125" style="113" hidden="1"/>
    <col min="2320" max="2323" width="4" style="113" hidden="1"/>
    <col min="2324" max="2324" width="13" style="113" hidden="1"/>
    <col min="2325" max="2325" width="1.140625" style="113" hidden="1"/>
    <col min="2326" max="2326" width="4.42578125" style="113" hidden="1"/>
    <col min="2327" max="2327" width="14.85546875" style="113" hidden="1"/>
    <col min="2328" max="2560" width="4" style="113" hidden="1"/>
    <col min="2561" max="2561" width="4.5703125" style="113" hidden="1"/>
    <col min="2562" max="2562" width="3.7109375" style="113" hidden="1"/>
    <col min="2563" max="2563" width="4.140625" style="113" hidden="1"/>
    <col min="2564" max="2564" width="4" style="113" hidden="1"/>
    <col min="2565" max="2565" width="12.140625" style="113" hidden="1"/>
    <col min="2566" max="2566" width="3.42578125" style="113" hidden="1"/>
    <col min="2567" max="2567" width="4.140625" style="113" hidden="1"/>
    <col min="2568" max="2568" width="1.42578125" style="113" hidden="1"/>
    <col min="2569" max="2572" width="3.7109375" style="113" hidden="1"/>
    <col min="2573" max="2573" width="3.42578125" style="113" hidden="1"/>
    <col min="2574" max="2574" width="1.28515625" style="113" hidden="1"/>
    <col min="2575" max="2575" width="16.42578125" style="113" hidden="1"/>
    <col min="2576" max="2579" width="4" style="113" hidden="1"/>
    <col min="2580" max="2580" width="13" style="113" hidden="1"/>
    <col min="2581" max="2581" width="1.140625" style="113" hidden="1"/>
    <col min="2582" max="2582" width="4.42578125" style="113" hidden="1"/>
    <col min="2583" max="2583" width="14.85546875" style="113" hidden="1"/>
    <col min="2584" max="2816" width="4" style="113" hidden="1"/>
    <col min="2817" max="2817" width="4.5703125" style="113" hidden="1"/>
    <col min="2818" max="2818" width="3.7109375" style="113" hidden="1"/>
    <col min="2819" max="2819" width="4.140625" style="113" hidden="1"/>
    <col min="2820" max="2820" width="4" style="113" hidden="1"/>
    <col min="2821" max="2821" width="12.140625" style="113" hidden="1"/>
    <col min="2822" max="2822" width="3.42578125" style="113" hidden="1"/>
    <col min="2823" max="2823" width="4.140625" style="113" hidden="1"/>
    <col min="2824" max="2824" width="1.42578125" style="113" hidden="1"/>
    <col min="2825" max="2828" width="3.7109375" style="113" hidden="1"/>
    <col min="2829" max="2829" width="3.42578125" style="113" hidden="1"/>
    <col min="2830" max="2830" width="1.28515625" style="113" hidden="1"/>
    <col min="2831" max="2831" width="16.42578125" style="113" hidden="1"/>
    <col min="2832" max="2835" width="4" style="113" hidden="1"/>
    <col min="2836" max="2836" width="13" style="113" hidden="1"/>
    <col min="2837" max="2837" width="1.140625" style="113" hidden="1"/>
    <col min="2838" max="2838" width="4.42578125" style="113" hidden="1"/>
    <col min="2839" max="2839" width="14.85546875" style="113" hidden="1"/>
    <col min="2840" max="3072" width="4" style="113" hidden="1"/>
    <col min="3073" max="3073" width="4.5703125" style="113" hidden="1"/>
    <col min="3074" max="3074" width="3.7109375" style="113" hidden="1"/>
    <col min="3075" max="3075" width="4.140625" style="113" hidden="1"/>
    <col min="3076" max="3076" width="4" style="113" hidden="1"/>
    <col min="3077" max="3077" width="12.140625" style="113" hidden="1"/>
    <col min="3078" max="3078" width="3.42578125" style="113" hidden="1"/>
    <col min="3079" max="3079" width="4.140625" style="113" hidden="1"/>
    <col min="3080" max="3080" width="1.42578125" style="113" hidden="1"/>
    <col min="3081" max="3084" width="3.7109375" style="113" hidden="1"/>
    <col min="3085" max="3085" width="3.42578125" style="113" hidden="1"/>
    <col min="3086" max="3086" width="1.28515625" style="113" hidden="1"/>
    <col min="3087" max="3087" width="16.42578125" style="113" hidden="1"/>
    <col min="3088" max="3091" width="4" style="113" hidden="1"/>
    <col min="3092" max="3092" width="13" style="113" hidden="1"/>
    <col min="3093" max="3093" width="1.140625" style="113" hidden="1"/>
    <col min="3094" max="3094" width="4.42578125" style="113" hidden="1"/>
    <col min="3095" max="3095" width="14.85546875" style="113" hidden="1"/>
    <col min="3096" max="3328" width="4" style="113" hidden="1"/>
    <col min="3329" max="3329" width="4.5703125" style="113" hidden="1"/>
    <col min="3330" max="3330" width="3.7109375" style="113" hidden="1"/>
    <col min="3331" max="3331" width="4.140625" style="113" hidden="1"/>
    <col min="3332" max="3332" width="4" style="113" hidden="1"/>
    <col min="3333" max="3333" width="12.140625" style="113" hidden="1"/>
    <col min="3334" max="3334" width="3.42578125" style="113" hidden="1"/>
    <col min="3335" max="3335" width="4.140625" style="113" hidden="1"/>
    <col min="3336" max="3336" width="1.42578125" style="113" hidden="1"/>
    <col min="3337" max="3340" width="3.7109375" style="113" hidden="1"/>
    <col min="3341" max="3341" width="3.42578125" style="113" hidden="1"/>
    <col min="3342" max="3342" width="1.28515625" style="113" hidden="1"/>
    <col min="3343" max="3343" width="16.42578125" style="113" hidden="1"/>
    <col min="3344" max="3347" width="4" style="113" hidden="1"/>
    <col min="3348" max="3348" width="13" style="113" hidden="1"/>
    <col min="3349" max="3349" width="1.140625" style="113" hidden="1"/>
    <col min="3350" max="3350" width="4.42578125" style="113" hidden="1"/>
    <col min="3351" max="3351" width="14.85546875" style="113" hidden="1"/>
    <col min="3352" max="3584" width="4" style="113" hidden="1"/>
    <col min="3585" max="3585" width="4.5703125" style="113" hidden="1"/>
    <col min="3586" max="3586" width="3.7109375" style="113" hidden="1"/>
    <col min="3587" max="3587" width="4.140625" style="113" hidden="1"/>
    <col min="3588" max="3588" width="4" style="113" hidden="1"/>
    <col min="3589" max="3589" width="12.140625" style="113" hidden="1"/>
    <col min="3590" max="3590" width="3.42578125" style="113" hidden="1"/>
    <col min="3591" max="3591" width="4.140625" style="113" hidden="1"/>
    <col min="3592" max="3592" width="1.42578125" style="113" hidden="1"/>
    <col min="3593" max="3596" width="3.7109375" style="113" hidden="1"/>
    <col min="3597" max="3597" width="3.42578125" style="113" hidden="1"/>
    <col min="3598" max="3598" width="1.28515625" style="113" hidden="1"/>
    <col min="3599" max="3599" width="16.42578125" style="113" hidden="1"/>
    <col min="3600" max="3603" width="4" style="113" hidden="1"/>
    <col min="3604" max="3604" width="13" style="113" hidden="1"/>
    <col min="3605" max="3605" width="1.140625" style="113" hidden="1"/>
    <col min="3606" max="3606" width="4.42578125" style="113" hidden="1"/>
    <col min="3607" max="3607" width="14.85546875" style="113" hidden="1"/>
    <col min="3608" max="3840" width="4" style="113" hidden="1"/>
    <col min="3841" max="3841" width="4.5703125" style="113" hidden="1"/>
    <col min="3842" max="3842" width="3.7109375" style="113" hidden="1"/>
    <col min="3843" max="3843" width="4.140625" style="113" hidden="1"/>
    <col min="3844" max="3844" width="4" style="113" hidden="1"/>
    <col min="3845" max="3845" width="12.140625" style="113" hidden="1"/>
    <col min="3846" max="3846" width="3.42578125" style="113" hidden="1"/>
    <col min="3847" max="3847" width="4.140625" style="113" hidden="1"/>
    <col min="3848" max="3848" width="1.42578125" style="113" hidden="1"/>
    <col min="3849" max="3852" width="3.7109375" style="113" hidden="1"/>
    <col min="3853" max="3853" width="3.42578125" style="113" hidden="1"/>
    <col min="3854" max="3854" width="1.28515625" style="113" hidden="1"/>
    <col min="3855" max="3855" width="16.42578125" style="113" hidden="1"/>
    <col min="3856" max="3859" width="4" style="113" hidden="1"/>
    <col min="3860" max="3860" width="13" style="113" hidden="1"/>
    <col min="3861" max="3861" width="1.140625" style="113" hidden="1"/>
    <col min="3862" max="3862" width="4.42578125" style="113" hidden="1"/>
    <col min="3863" max="3863" width="14.85546875" style="113" hidden="1"/>
    <col min="3864" max="4096" width="4" style="113" hidden="1"/>
    <col min="4097" max="4097" width="4.5703125" style="113" hidden="1"/>
    <col min="4098" max="4098" width="3.7109375" style="113" hidden="1"/>
    <col min="4099" max="4099" width="4.140625" style="113" hidden="1"/>
    <col min="4100" max="4100" width="4" style="113" hidden="1"/>
    <col min="4101" max="4101" width="12.140625" style="113" hidden="1"/>
    <col min="4102" max="4102" width="3.42578125" style="113" hidden="1"/>
    <col min="4103" max="4103" width="4.140625" style="113" hidden="1"/>
    <col min="4104" max="4104" width="1.42578125" style="113" hidden="1"/>
    <col min="4105" max="4108" width="3.7109375" style="113" hidden="1"/>
    <col min="4109" max="4109" width="3.42578125" style="113" hidden="1"/>
    <col min="4110" max="4110" width="1.28515625" style="113" hidden="1"/>
    <col min="4111" max="4111" width="16.42578125" style="113" hidden="1"/>
    <col min="4112" max="4115" width="4" style="113" hidden="1"/>
    <col min="4116" max="4116" width="13" style="113" hidden="1"/>
    <col min="4117" max="4117" width="1.140625" style="113" hidden="1"/>
    <col min="4118" max="4118" width="4.42578125" style="113" hidden="1"/>
    <col min="4119" max="4119" width="14.85546875" style="113" hidden="1"/>
    <col min="4120" max="4352" width="4" style="113" hidden="1"/>
    <col min="4353" max="4353" width="4.5703125" style="113" hidden="1"/>
    <col min="4354" max="4354" width="3.7109375" style="113" hidden="1"/>
    <col min="4355" max="4355" width="4.140625" style="113" hidden="1"/>
    <col min="4356" max="4356" width="4" style="113" hidden="1"/>
    <col min="4357" max="4357" width="12.140625" style="113" hidden="1"/>
    <col min="4358" max="4358" width="3.42578125" style="113" hidden="1"/>
    <col min="4359" max="4359" width="4.140625" style="113" hidden="1"/>
    <col min="4360" max="4360" width="1.42578125" style="113" hidden="1"/>
    <col min="4361" max="4364" width="3.7109375" style="113" hidden="1"/>
    <col min="4365" max="4365" width="3.42578125" style="113" hidden="1"/>
    <col min="4366" max="4366" width="1.28515625" style="113" hidden="1"/>
    <col min="4367" max="4367" width="16.42578125" style="113" hidden="1"/>
    <col min="4368" max="4371" width="4" style="113" hidden="1"/>
    <col min="4372" max="4372" width="13" style="113" hidden="1"/>
    <col min="4373" max="4373" width="1.140625" style="113" hidden="1"/>
    <col min="4374" max="4374" width="4.42578125" style="113" hidden="1"/>
    <col min="4375" max="4375" width="14.85546875" style="113" hidden="1"/>
    <col min="4376" max="4608" width="4" style="113" hidden="1"/>
    <col min="4609" max="4609" width="4.5703125" style="113" hidden="1"/>
    <col min="4610" max="4610" width="3.7109375" style="113" hidden="1"/>
    <col min="4611" max="4611" width="4.140625" style="113" hidden="1"/>
    <col min="4612" max="4612" width="4" style="113" hidden="1"/>
    <col min="4613" max="4613" width="12.140625" style="113" hidden="1"/>
    <col min="4614" max="4614" width="3.42578125" style="113" hidden="1"/>
    <col min="4615" max="4615" width="4.140625" style="113" hidden="1"/>
    <col min="4616" max="4616" width="1.42578125" style="113" hidden="1"/>
    <col min="4617" max="4620" width="3.7109375" style="113" hidden="1"/>
    <col min="4621" max="4621" width="3.42578125" style="113" hidden="1"/>
    <col min="4622" max="4622" width="1.28515625" style="113" hidden="1"/>
    <col min="4623" max="4623" width="16.42578125" style="113" hidden="1"/>
    <col min="4624" max="4627" width="4" style="113" hidden="1"/>
    <col min="4628" max="4628" width="13" style="113" hidden="1"/>
    <col min="4629" max="4629" width="1.140625" style="113" hidden="1"/>
    <col min="4630" max="4630" width="4.42578125" style="113" hidden="1"/>
    <col min="4631" max="4631" width="14.85546875" style="113" hidden="1"/>
    <col min="4632" max="4864" width="4" style="113" hidden="1"/>
    <col min="4865" max="4865" width="4.5703125" style="113" hidden="1"/>
    <col min="4866" max="4866" width="3.7109375" style="113" hidden="1"/>
    <col min="4867" max="4867" width="4.140625" style="113" hidden="1"/>
    <col min="4868" max="4868" width="4" style="113" hidden="1"/>
    <col min="4869" max="4869" width="12.140625" style="113" hidden="1"/>
    <col min="4870" max="4870" width="3.42578125" style="113" hidden="1"/>
    <col min="4871" max="4871" width="4.140625" style="113" hidden="1"/>
    <col min="4872" max="4872" width="1.42578125" style="113" hidden="1"/>
    <col min="4873" max="4876" width="3.7109375" style="113" hidden="1"/>
    <col min="4877" max="4877" width="3.42578125" style="113" hidden="1"/>
    <col min="4878" max="4878" width="1.28515625" style="113" hidden="1"/>
    <col min="4879" max="4879" width="16.42578125" style="113" hidden="1"/>
    <col min="4880" max="4883" width="4" style="113" hidden="1"/>
    <col min="4884" max="4884" width="13" style="113" hidden="1"/>
    <col min="4885" max="4885" width="1.140625" style="113" hidden="1"/>
    <col min="4886" max="4886" width="4.42578125" style="113" hidden="1"/>
    <col min="4887" max="4887" width="14.85546875" style="113" hidden="1"/>
    <col min="4888" max="5120" width="4" style="113" hidden="1"/>
    <col min="5121" max="5121" width="4.5703125" style="113" hidden="1"/>
    <col min="5122" max="5122" width="3.7109375" style="113" hidden="1"/>
    <col min="5123" max="5123" width="4.140625" style="113" hidden="1"/>
    <col min="5124" max="5124" width="4" style="113" hidden="1"/>
    <col min="5125" max="5125" width="12.140625" style="113" hidden="1"/>
    <col min="5126" max="5126" width="3.42578125" style="113" hidden="1"/>
    <col min="5127" max="5127" width="4.140625" style="113" hidden="1"/>
    <col min="5128" max="5128" width="1.42578125" style="113" hidden="1"/>
    <col min="5129" max="5132" width="3.7109375" style="113" hidden="1"/>
    <col min="5133" max="5133" width="3.42578125" style="113" hidden="1"/>
    <col min="5134" max="5134" width="1.28515625" style="113" hidden="1"/>
    <col min="5135" max="5135" width="16.42578125" style="113" hidden="1"/>
    <col min="5136" max="5139" width="4" style="113" hidden="1"/>
    <col min="5140" max="5140" width="13" style="113" hidden="1"/>
    <col min="5141" max="5141" width="1.140625" style="113" hidden="1"/>
    <col min="5142" max="5142" width="4.42578125" style="113" hidden="1"/>
    <col min="5143" max="5143" width="14.85546875" style="113" hidden="1"/>
    <col min="5144" max="5376" width="4" style="113" hidden="1"/>
    <col min="5377" max="5377" width="4.5703125" style="113" hidden="1"/>
    <col min="5378" max="5378" width="3.7109375" style="113" hidden="1"/>
    <col min="5379" max="5379" width="4.140625" style="113" hidden="1"/>
    <col min="5380" max="5380" width="4" style="113" hidden="1"/>
    <col min="5381" max="5381" width="12.140625" style="113" hidden="1"/>
    <col min="5382" max="5382" width="3.42578125" style="113" hidden="1"/>
    <col min="5383" max="5383" width="4.140625" style="113" hidden="1"/>
    <col min="5384" max="5384" width="1.42578125" style="113" hidden="1"/>
    <col min="5385" max="5388" width="3.7109375" style="113" hidden="1"/>
    <col min="5389" max="5389" width="3.42578125" style="113" hidden="1"/>
    <col min="5390" max="5390" width="1.28515625" style="113" hidden="1"/>
    <col min="5391" max="5391" width="16.42578125" style="113" hidden="1"/>
    <col min="5392" max="5395" width="4" style="113" hidden="1"/>
    <col min="5396" max="5396" width="13" style="113" hidden="1"/>
    <col min="5397" max="5397" width="1.140625" style="113" hidden="1"/>
    <col min="5398" max="5398" width="4.42578125" style="113" hidden="1"/>
    <col min="5399" max="5399" width="14.85546875" style="113" hidden="1"/>
    <col min="5400" max="5632" width="4" style="113" hidden="1"/>
    <col min="5633" max="5633" width="4.5703125" style="113" hidden="1"/>
    <col min="5634" max="5634" width="3.7109375" style="113" hidden="1"/>
    <col min="5635" max="5635" width="4.140625" style="113" hidden="1"/>
    <col min="5636" max="5636" width="4" style="113" hidden="1"/>
    <col min="5637" max="5637" width="12.140625" style="113" hidden="1"/>
    <col min="5638" max="5638" width="3.42578125" style="113" hidden="1"/>
    <col min="5639" max="5639" width="4.140625" style="113" hidden="1"/>
    <col min="5640" max="5640" width="1.42578125" style="113" hidden="1"/>
    <col min="5641" max="5644" width="3.7109375" style="113" hidden="1"/>
    <col min="5645" max="5645" width="3.42578125" style="113" hidden="1"/>
    <col min="5646" max="5646" width="1.28515625" style="113" hidden="1"/>
    <col min="5647" max="5647" width="16.42578125" style="113" hidden="1"/>
    <col min="5648" max="5651" width="4" style="113" hidden="1"/>
    <col min="5652" max="5652" width="13" style="113" hidden="1"/>
    <col min="5653" max="5653" width="1.140625" style="113" hidden="1"/>
    <col min="5654" max="5654" width="4.42578125" style="113" hidden="1"/>
    <col min="5655" max="5655" width="14.85546875" style="113" hidden="1"/>
    <col min="5656" max="5888" width="4" style="113" hidden="1"/>
    <col min="5889" max="5889" width="4.5703125" style="113" hidden="1"/>
    <col min="5890" max="5890" width="3.7109375" style="113" hidden="1"/>
    <col min="5891" max="5891" width="4.140625" style="113" hidden="1"/>
    <col min="5892" max="5892" width="4" style="113" hidden="1"/>
    <col min="5893" max="5893" width="12.140625" style="113" hidden="1"/>
    <col min="5894" max="5894" width="3.42578125" style="113" hidden="1"/>
    <col min="5895" max="5895" width="4.140625" style="113" hidden="1"/>
    <col min="5896" max="5896" width="1.42578125" style="113" hidden="1"/>
    <col min="5897" max="5900" width="3.7109375" style="113" hidden="1"/>
    <col min="5901" max="5901" width="3.42578125" style="113" hidden="1"/>
    <col min="5902" max="5902" width="1.28515625" style="113" hidden="1"/>
    <col min="5903" max="5903" width="16.42578125" style="113" hidden="1"/>
    <col min="5904" max="5907" width="4" style="113" hidden="1"/>
    <col min="5908" max="5908" width="13" style="113" hidden="1"/>
    <col min="5909" max="5909" width="1.140625" style="113" hidden="1"/>
    <col min="5910" max="5910" width="4.42578125" style="113" hidden="1"/>
    <col min="5911" max="5911" width="14.85546875" style="113" hidden="1"/>
    <col min="5912" max="6144" width="4" style="113" hidden="1"/>
    <col min="6145" max="6145" width="4.5703125" style="113" hidden="1"/>
    <col min="6146" max="6146" width="3.7109375" style="113" hidden="1"/>
    <col min="6147" max="6147" width="4.140625" style="113" hidden="1"/>
    <col min="6148" max="6148" width="4" style="113" hidden="1"/>
    <col min="6149" max="6149" width="12.140625" style="113" hidden="1"/>
    <col min="6150" max="6150" width="3.42578125" style="113" hidden="1"/>
    <col min="6151" max="6151" width="4.140625" style="113" hidden="1"/>
    <col min="6152" max="6152" width="1.42578125" style="113" hidden="1"/>
    <col min="6153" max="6156" width="3.7109375" style="113" hidden="1"/>
    <col min="6157" max="6157" width="3.42578125" style="113" hidden="1"/>
    <col min="6158" max="6158" width="1.28515625" style="113" hidden="1"/>
    <col min="6159" max="6159" width="16.42578125" style="113" hidden="1"/>
    <col min="6160" max="6163" width="4" style="113" hidden="1"/>
    <col min="6164" max="6164" width="13" style="113" hidden="1"/>
    <col min="6165" max="6165" width="1.140625" style="113" hidden="1"/>
    <col min="6166" max="6166" width="4.42578125" style="113" hidden="1"/>
    <col min="6167" max="6167" width="14.85546875" style="113" hidden="1"/>
    <col min="6168" max="6400" width="4" style="113" hidden="1"/>
    <col min="6401" max="6401" width="4.5703125" style="113" hidden="1"/>
    <col min="6402" max="6402" width="3.7109375" style="113" hidden="1"/>
    <col min="6403" max="6403" width="4.140625" style="113" hidden="1"/>
    <col min="6404" max="6404" width="4" style="113" hidden="1"/>
    <col min="6405" max="6405" width="12.140625" style="113" hidden="1"/>
    <col min="6406" max="6406" width="3.42578125" style="113" hidden="1"/>
    <col min="6407" max="6407" width="4.140625" style="113" hidden="1"/>
    <col min="6408" max="6408" width="1.42578125" style="113" hidden="1"/>
    <col min="6409" max="6412" width="3.7109375" style="113" hidden="1"/>
    <col min="6413" max="6413" width="3.42578125" style="113" hidden="1"/>
    <col min="6414" max="6414" width="1.28515625" style="113" hidden="1"/>
    <col min="6415" max="6415" width="16.42578125" style="113" hidden="1"/>
    <col min="6416" max="6419" width="4" style="113" hidden="1"/>
    <col min="6420" max="6420" width="13" style="113" hidden="1"/>
    <col min="6421" max="6421" width="1.140625" style="113" hidden="1"/>
    <col min="6422" max="6422" width="4.42578125" style="113" hidden="1"/>
    <col min="6423" max="6423" width="14.85546875" style="113" hidden="1"/>
    <col min="6424" max="6656" width="4" style="113" hidden="1"/>
    <col min="6657" max="6657" width="4.5703125" style="113" hidden="1"/>
    <col min="6658" max="6658" width="3.7109375" style="113" hidden="1"/>
    <col min="6659" max="6659" width="4.140625" style="113" hidden="1"/>
    <col min="6660" max="6660" width="4" style="113" hidden="1"/>
    <col min="6661" max="6661" width="12.140625" style="113" hidden="1"/>
    <col min="6662" max="6662" width="3.42578125" style="113" hidden="1"/>
    <col min="6663" max="6663" width="4.140625" style="113" hidden="1"/>
    <col min="6664" max="6664" width="1.42578125" style="113" hidden="1"/>
    <col min="6665" max="6668" width="3.7109375" style="113" hidden="1"/>
    <col min="6669" max="6669" width="3.42578125" style="113" hidden="1"/>
    <col min="6670" max="6670" width="1.28515625" style="113" hidden="1"/>
    <col min="6671" max="6671" width="16.42578125" style="113" hidden="1"/>
    <col min="6672" max="6675" width="4" style="113" hidden="1"/>
    <col min="6676" max="6676" width="13" style="113" hidden="1"/>
    <col min="6677" max="6677" width="1.140625" style="113" hidden="1"/>
    <col min="6678" max="6678" width="4.42578125" style="113" hidden="1"/>
    <col min="6679" max="6679" width="14.85546875" style="113" hidden="1"/>
    <col min="6680" max="6912" width="4" style="113" hidden="1"/>
    <col min="6913" max="6913" width="4.5703125" style="113" hidden="1"/>
    <col min="6914" max="6914" width="3.7109375" style="113" hidden="1"/>
    <col min="6915" max="6915" width="4.140625" style="113" hidden="1"/>
    <col min="6916" max="6916" width="4" style="113" hidden="1"/>
    <col min="6917" max="6917" width="12.140625" style="113" hidden="1"/>
    <col min="6918" max="6918" width="3.42578125" style="113" hidden="1"/>
    <col min="6919" max="6919" width="4.140625" style="113" hidden="1"/>
    <col min="6920" max="6920" width="1.42578125" style="113" hidden="1"/>
    <col min="6921" max="6924" width="3.7109375" style="113" hidden="1"/>
    <col min="6925" max="6925" width="3.42578125" style="113" hidden="1"/>
    <col min="6926" max="6926" width="1.28515625" style="113" hidden="1"/>
    <col min="6927" max="6927" width="16.42578125" style="113" hidden="1"/>
    <col min="6928" max="6931" width="4" style="113" hidden="1"/>
    <col min="6932" max="6932" width="13" style="113" hidden="1"/>
    <col min="6933" max="6933" width="1.140625" style="113" hidden="1"/>
    <col min="6934" max="6934" width="4.42578125" style="113" hidden="1"/>
    <col min="6935" max="6935" width="14.85546875" style="113" hidden="1"/>
    <col min="6936" max="7168" width="4" style="113" hidden="1"/>
    <col min="7169" max="7169" width="4.5703125" style="113" hidden="1"/>
    <col min="7170" max="7170" width="3.7109375" style="113" hidden="1"/>
    <col min="7171" max="7171" width="4.140625" style="113" hidden="1"/>
    <col min="7172" max="7172" width="4" style="113" hidden="1"/>
    <col min="7173" max="7173" width="12.140625" style="113" hidden="1"/>
    <col min="7174" max="7174" width="3.42578125" style="113" hidden="1"/>
    <col min="7175" max="7175" width="4.140625" style="113" hidden="1"/>
    <col min="7176" max="7176" width="1.42578125" style="113" hidden="1"/>
    <col min="7177" max="7180" width="3.7109375" style="113" hidden="1"/>
    <col min="7181" max="7181" width="3.42578125" style="113" hidden="1"/>
    <col min="7182" max="7182" width="1.28515625" style="113" hidden="1"/>
    <col min="7183" max="7183" width="16.42578125" style="113" hidden="1"/>
    <col min="7184" max="7187" width="4" style="113" hidden="1"/>
    <col min="7188" max="7188" width="13" style="113" hidden="1"/>
    <col min="7189" max="7189" width="1.140625" style="113" hidden="1"/>
    <col min="7190" max="7190" width="4.42578125" style="113" hidden="1"/>
    <col min="7191" max="7191" width="14.85546875" style="113" hidden="1"/>
    <col min="7192" max="7424" width="4" style="113" hidden="1"/>
    <col min="7425" max="7425" width="4.5703125" style="113" hidden="1"/>
    <col min="7426" max="7426" width="3.7109375" style="113" hidden="1"/>
    <col min="7427" max="7427" width="4.140625" style="113" hidden="1"/>
    <col min="7428" max="7428" width="4" style="113" hidden="1"/>
    <col min="7429" max="7429" width="12.140625" style="113" hidden="1"/>
    <col min="7430" max="7430" width="3.42578125" style="113" hidden="1"/>
    <col min="7431" max="7431" width="4.140625" style="113" hidden="1"/>
    <col min="7432" max="7432" width="1.42578125" style="113" hidden="1"/>
    <col min="7433" max="7436" width="3.7109375" style="113" hidden="1"/>
    <col min="7437" max="7437" width="3.42578125" style="113" hidden="1"/>
    <col min="7438" max="7438" width="1.28515625" style="113" hidden="1"/>
    <col min="7439" max="7439" width="16.42578125" style="113" hidden="1"/>
    <col min="7440" max="7443" width="4" style="113" hidden="1"/>
    <col min="7444" max="7444" width="13" style="113" hidden="1"/>
    <col min="7445" max="7445" width="1.140625" style="113" hidden="1"/>
    <col min="7446" max="7446" width="4.42578125" style="113" hidden="1"/>
    <col min="7447" max="7447" width="14.85546875" style="113" hidden="1"/>
    <col min="7448" max="7680" width="4" style="113" hidden="1"/>
    <col min="7681" max="7681" width="4.5703125" style="113" hidden="1"/>
    <col min="7682" max="7682" width="3.7109375" style="113" hidden="1"/>
    <col min="7683" max="7683" width="4.140625" style="113" hidden="1"/>
    <col min="7684" max="7684" width="4" style="113" hidden="1"/>
    <col min="7685" max="7685" width="12.140625" style="113" hidden="1"/>
    <col min="7686" max="7686" width="3.42578125" style="113" hidden="1"/>
    <col min="7687" max="7687" width="4.140625" style="113" hidden="1"/>
    <col min="7688" max="7688" width="1.42578125" style="113" hidden="1"/>
    <col min="7689" max="7692" width="3.7109375" style="113" hidden="1"/>
    <col min="7693" max="7693" width="3.42578125" style="113" hidden="1"/>
    <col min="7694" max="7694" width="1.28515625" style="113" hidden="1"/>
    <col min="7695" max="7695" width="16.42578125" style="113" hidden="1"/>
    <col min="7696" max="7699" width="4" style="113" hidden="1"/>
    <col min="7700" max="7700" width="13" style="113" hidden="1"/>
    <col min="7701" max="7701" width="1.140625" style="113" hidden="1"/>
    <col min="7702" max="7702" width="4.42578125" style="113" hidden="1"/>
    <col min="7703" max="7703" width="14.85546875" style="113" hidden="1"/>
    <col min="7704" max="7936" width="4" style="113" hidden="1"/>
    <col min="7937" max="7937" width="4.5703125" style="113" hidden="1"/>
    <col min="7938" max="7938" width="3.7109375" style="113" hidden="1"/>
    <col min="7939" max="7939" width="4.140625" style="113" hidden="1"/>
    <col min="7940" max="7940" width="4" style="113" hidden="1"/>
    <col min="7941" max="7941" width="12.140625" style="113" hidden="1"/>
    <col min="7942" max="7942" width="3.42578125" style="113" hidden="1"/>
    <col min="7943" max="7943" width="4.140625" style="113" hidden="1"/>
    <col min="7944" max="7944" width="1.42578125" style="113" hidden="1"/>
    <col min="7945" max="7948" width="3.7109375" style="113" hidden="1"/>
    <col min="7949" max="7949" width="3.42578125" style="113" hidden="1"/>
    <col min="7950" max="7950" width="1.28515625" style="113" hidden="1"/>
    <col min="7951" max="7951" width="16.42578125" style="113" hidden="1"/>
    <col min="7952" max="7955" width="4" style="113" hidden="1"/>
    <col min="7956" max="7956" width="13" style="113" hidden="1"/>
    <col min="7957" max="7957" width="1.140625" style="113" hidden="1"/>
    <col min="7958" max="7958" width="4.42578125" style="113" hidden="1"/>
    <col min="7959" max="7959" width="14.85546875" style="113" hidden="1"/>
    <col min="7960" max="8192" width="4" style="113" hidden="1"/>
    <col min="8193" max="8193" width="4.5703125" style="113" hidden="1"/>
    <col min="8194" max="8194" width="3.7109375" style="113" hidden="1"/>
    <col min="8195" max="8195" width="4.140625" style="113" hidden="1"/>
    <col min="8196" max="8196" width="4" style="113" hidden="1"/>
    <col min="8197" max="8197" width="12.140625" style="113" hidden="1"/>
    <col min="8198" max="8198" width="3.42578125" style="113" hidden="1"/>
    <col min="8199" max="8199" width="4.140625" style="113" hidden="1"/>
    <col min="8200" max="8200" width="1.42578125" style="113" hidden="1"/>
    <col min="8201" max="8204" width="3.7109375" style="113" hidden="1"/>
    <col min="8205" max="8205" width="3.42578125" style="113" hidden="1"/>
    <col min="8206" max="8206" width="1.28515625" style="113" hidden="1"/>
    <col min="8207" max="8207" width="16.42578125" style="113" hidden="1"/>
    <col min="8208" max="8211" width="4" style="113" hidden="1"/>
    <col min="8212" max="8212" width="13" style="113" hidden="1"/>
    <col min="8213" max="8213" width="1.140625" style="113" hidden="1"/>
    <col min="8214" max="8214" width="4.42578125" style="113" hidden="1"/>
    <col min="8215" max="8215" width="14.85546875" style="113" hidden="1"/>
    <col min="8216" max="8448" width="4" style="113" hidden="1"/>
    <col min="8449" max="8449" width="4.5703125" style="113" hidden="1"/>
    <col min="8450" max="8450" width="3.7109375" style="113" hidden="1"/>
    <col min="8451" max="8451" width="4.140625" style="113" hidden="1"/>
    <col min="8452" max="8452" width="4" style="113" hidden="1"/>
    <col min="8453" max="8453" width="12.140625" style="113" hidden="1"/>
    <col min="8454" max="8454" width="3.42578125" style="113" hidden="1"/>
    <col min="8455" max="8455" width="4.140625" style="113" hidden="1"/>
    <col min="8456" max="8456" width="1.42578125" style="113" hidden="1"/>
    <col min="8457" max="8460" width="3.7109375" style="113" hidden="1"/>
    <col min="8461" max="8461" width="3.42578125" style="113" hidden="1"/>
    <col min="8462" max="8462" width="1.28515625" style="113" hidden="1"/>
    <col min="8463" max="8463" width="16.42578125" style="113" hidden="1"/>
    <col min="8464" max="8467" width="4" style="113" hidden="1"/>
    <col min="8468" max="8468" width="13" style="113" hidden="1"/>
    <col min="8469" max="8469" width="1.140625" style="113" hidden="1"/>
    <col min="8470" max="8470" width="4.42578125" style="113" hidden="1"/>
    <col min="8471" max="8471" width="14.85546875" style="113" hidden="1"/>
    <col min="8472" max="8704" width="4" style="113" hidden="1"/>
    <col min="8705" max="8705" width="4.5703125" style="113" hidden="1"/>
    <col min="8706" max="8706" width="3.7109375" style="113" hidden="1"/>
    <col min="8707" max="8707" width="4.140625" style="113" hidden="1"/>
    <col min="8708" max="8708" width="4" style="113" hidden="1"/>
    <col min="8709" max="8709" width="12.140625" style="113" hidden="1"/>
    <col min="8710" max="8710" width="3.42578125" style="113" hidden="1"/>
    <col min="8711" max="8711" width="4.140625" style="113" hidden="1"/>
    <col min="8712" max="8712" width="1.42578125" style="113" hidden="1"/>
    <col min="8713" max="8716" width="3.7109375" style="113" hidden="1"/>
    <col min="8717" max="8717" width="3.42578125" style="113" hidden="1"/>
    <col min="8718" max="8718" width="1.28515625" style="113" hidden="1"/>
    <col min="8719" max="8719" width="16.42578125" style="113" hidden="1"/>
    <col min="8720" max="8723" width="4" style="113" hidden="1"/>
    <col min="8724" max="8724" width="13" style="113" hidden="1"/>
    <col min="8725" max="8725" width="1.140625" style="113" hidden="1"/>
    <col min="8726" max="8726" width="4.42578125" style="113" hidden="1"/>
    <col min="8727" max="8727" width="14.85546875" style="113" hidden="1"/>
    <col min="8728" max="8960" width="4" style="113" hidden="1"/>
    <col min="8961" max="8961" width="4.5703125" style="113" hidden="1"/>
    <col min="8962" max="8962" width="3.7109375" style="113" hidden="1"/>
    <col min="8963" max="8963" width="4.140625" style="113" hidden="1"/>
    <col min="8964" max="8964" width="4" style="113" hidden="1"/>
    <col min="8965" max="8965" width="12.140625" style="113" hidden="1"/>
    <col min="8966" max="8966" width="3.42578125" style="113" hidden="1"/>
    <col min="8967" max="8967" width="4.140625" style="113" hidden="1"/>
    <col min="8968" max="8968" width="1.42578125" style="113" hidden="1"/>
    <col min="8969" max="8972" width="3.7109375" style="113" hidden="1"/>
    <col min="8973" max="8973" width="3.42578125" style="113" hidden="1"/>
    <col min="8974" max="8974" width="1.28515625" style="113" hidden="1"/>
    <col min="8975" max="8975" width="16.42578125" style="113" hidden="1"/>
    <col min="8976" max="8979" width="4" style="113" hidden="1"/>
    <col min="8980" max="8980" width="13" style="113" hidden="1"/>
    <col min="8981" max="8981" width="1.140625" style="113" hidden="1"/>
    <col min="8982" max="8982" width="4.42578125" style="113" hidden="1"/>
    <col min="8983" max="8983" width="14.85546875" style="113" hidden="1"/>
    <col min="8984" max="9216" width="4" style="113" hidden="1"/>
    <col min="9217" max="9217" width="4.5703125" style="113" hidden="1"/>
    <col min="9218" max="9218" width="3.7109375" style="113" hidden="1"/>
    <col min="9219" max="9219" width="4.140625" style="113" hidden="1"/>
    <col min="9220" max="9220" width="4" style="113" hidden="1"/>
    <col min="9221" max="9221" width="12.140625" style="113" hidden="1"/>
    <col min="9222" max="9222" width="3.42578125" style="113" hidden="1"/>
    <col min="9223" max="9223" width="4.140625" style="113" hidden="1"/>
    <col min="9224" max="9224" width="1.42578125" style="113" hidden="1"/>
    <col min="9225" max="9228" width="3.7109375" style="113" hidden="1"/>
    <col min="9229" max="9229" width="3.42578125" style="113" hidden="1"/>
    <col min="9230" max="9230" width="1.28515625" style="113" hidden="1"/>
    <col min="9231" max="9231" width="16.42578125" style="113" hidden="1"/>
    <col min="9232" max="9235" width="4" style="113" hidden="1"/>
    <col min="9236" max="9236" width="13" style="113" hidden="1"/>
    <col min="9237" max="9237" width="1.140625" style="113" hidden="1"/>
    <col min="9238" max="9238" width="4.42578125" style="113" hidden="1"/>
    <col min="9239" max="9239" width="14.85546875" style="113" hidden="1"/>
    <col min="9240" max="9472" width="4" style="113" hidden="1"/>
    <col min="9473" max="9473" width="4.5703125" style="113" hidden="1"/>
    <col min="9474" max="9474" width="3.7109375" style="113" hidden="1"/>
    <col min="9475" max="9475" width="4.140625" style="113" hidden="1"/>
    <col min="9476" max="9476" width="4" style="113" hidden="1"/>
    <col min="9477" max="9477" width="12.140625" style="113" hidden="1"/>
    <col min="9478" max="9478" width="3.42578125" style="113" hidden="1"/>
    <col min="9479" max="9479" width="4.140625" style="113" hidden="1"/>
    <col min="9480" max="9480" width="1.42578125" style="113" hidden="1"/>
    <col min="9481" max="9484" width="3.7109375" style="113" hidden="1"/>
    <col min="9485" max="9485" width="3.42578125" style="113" hidden="1"/>
    <col min="9486" max="9486" width="1.28515625" style="113" hidden="1"/>
    <col min="9487" max="9487" width="16.42578125" style="113" hidden="1"/>
    <col min="9488" max="9491" width="4" style="113" hidden="1"/>
    <col min="9492" max="9492" width="13" style="113" hidden="1"/>
    <col min="9493" max="9493" width="1.140625" style="113" hidden="1"/>
    <col min="9494" max="9494" width="4.42578125" style="113" hidden="1"/>
    <col min="9495" max="9495" width="14.85546875" style="113" hidden="1"/>
    <col min="9496" max="9728" width="4" style="113" hidden="1"/>
    <col min="9729" max="9729" width="4.5703125" style="113" hidden="1"/>
    <col min="9730" max="9730" width="3.7109375" style="113" hidden="1"/>
    <col min="9731" max="9731" width="4.140625" style="113" hidden="1"/>
    <col min="9732" max="9732" width="4" style="113" hidden="1"/>
    <col min="9733" max="9733" width="12.140625" style="113" hidden="1"/>
    <col min="9734" max="9734" width="3.42578125" style="113" hidden="1"/>
    <col min="9735" max="9735" width="4.140625" style="113" hidden="1"/>
    <col min="9736" max="9736" width="1.42578125" style="113" hidden="1"/>
    <col min="9737" max="9740" width="3.7109375" style="113" hidden="1"/>
    <col min="9741" max="9741" width="3.42578125" style="113" hidden="1"/>
    <col min="9742" max="9742" width="1.28515625" style="113" hidden="1"/>
    <col min="9743" max="9743" width="16.42578125" style="113" hidden="1"/>
    <col min="9744" max="9747" width="4" style="113" hidden="1"/>
    <col min="9748" max="9748" width="13" style="113" hidden="1"/>
    <col min="9749" max="9749" width="1.140625" style="113" hidden="1"/>
    <col min="9750" max="9750" width="4.42578125" style="113" hidden="1"/>
    <col min="9751" max="9751" width="14.85546875" style="113" hidden="1"/>
    <col min="9752" max="9984" width="4" style="113" hidden="1"/>
    <col min="9985" max="9985" width="4.5703125" style="113" hidden="1"/>
    <col min="9986" max="9986" width="3.7109375" style="113" hidden="1"/>
    <col min="9987" max="9987" width="4.140625" style="113" hidden="1"/>
    <col min="9988" max="9988" width="4" style="113" hidden="1"/>
    <col min="9989" max="9989" width="12.140625" style="113" hidden="1"/>
    <col min="9990" max="9990" width="3.42578125" style="113" hidden="1"/>
    <col min="9991" max="9991" width="4.140625" style="113" hidden="1"/>
    <col min="9992" max="9992" width="1.42578125" style="113" hidden="1"/>
    <col min="9993" max="9996" width="3.7109375" style="113" hidden="1"/>
    <col min="9997" max="9997" width="3.42578125" style="113" hidden="1"/>
    <col min="9998" max="9998" width="1.28515625" style="113" hidden="1"/>
    <col min="9999" max="9999" width="16.42578125" style="113" hidden="1"/>
    <col min="10000" max="10003" width="4" style="113" hidden="1"/>
    <col min="10004" max="10004" width="13" style="113" hidden="1"/>
    <col min="10005" max="10005" width="1.140625" style="113" hidden="1"/>
    <col min="10006" max="10006" width="4.42578125" style="113" hidden="1"/>
    <col min="10007" max="10007" width="14.85546875" style="113" hidden="1"/>
    <col min="10008" max="10240" width="4" style="113" hidden="1"/>
    <col min="10241" max="10241" width="4.5703125" style="113" hidden="1"/>
    <col min="10242" max="10242" width="3.7109375" style="113" hidden="1"/>
    <col min="10243" max="10243" width="4.140625" style="113" hidden="1"/>
    <col min="10244" max="10244" width="4" style="113" hidden="1"/>
    <col min="10245" max="10245" width="12.140625" style="113" hidden="1"/>
    <col min="10246" max="10246" width="3.42578125" style="113" hidden="1"/>
    <col min="10247" max="10247" width="4.140625" style="113" hidden="1"/>
    <col min="10248" max="10248" width="1.42578125" style="113" hidden="1"/>
    <col min="10249" max="10252" width="3.7109375" style="113" hidden="1"/>
    <col min="10253" max="10253" width="3.42578125" style="113" hidden="1"/>
    <col min="10254" max="10254" width="1.28515625" style="113" hidden="1"/>
    <col min="10255" max="10255" width="16.42578125" style="113" hidden="1"/>
    <col min="10256" max="10259" width="4" style="113" hidden="1"/>
    <col min="10260" max="10260" width="13" style="113" hidden="1"/>
    <col min="10261" max="10261" width="1.140625" style="113" hidden="1"/>
    <col min="10262" max="10262" width="4.42578125" style="113" hidden="1"/>
    <col min="10263" max="10263" width="14.85546875" style="113" hidden="1"/>
    <col min="10264" max="10496" width="4" style="113" hidden="1"/>
    <col min="10497" max="10497" width="4.5703125" style="113" hidden="1"/>
    <col min="10498" max="10498" width="3.7109375" style="113" hidden="1"/>
    <col min="10499" max="10499" width="4.140625" style="113" hidden="1"/>
    <col min="10500" max="10500" width="4" style="113" hidden="1"/>
    <col min="10501" max="10501" width="12.140625" style="113" hidden="1"/>
    <col min="10502" max="10502" width="3.42578125" style="113" hidden="1"/>
    <col min="10503" max="10503" width="4.140625" style="113" hidden="1"/>
    <col min="10504" max="10504" width="1.42578125" style="113" hidden="1"/>
    <col min="10505" max="10508" width="3.7109375" style="113" hidden="1"/>
    <col min="10509" max="10509" width="3.42578125" style="113" hidden="1"/>
    <col min="10510" max="10510" width="1.28515625" style="113" hidden="1"/>
    <col min="10511" max="10511" width="16.42578125" style="113" hidden="1"/>
    <col min="10512" max="10515" width="4" style="113" hidden="1"/>
    <col min="10516" max="10516" width="13" style="113" hidden="1"/>
    <col min="10517" max="10517" width="1.140625" style="113" hidden="1"/>
    <col min="10518" max="10518" width="4.42578125" style="113" hidden="1"/>
    <col min="10519" max="10519" width="14.85546875" style="113" hidden="1"/>
    <col min="10520" max="10752" width="4" style="113" hidden="1"/>
    <col min="10753" max="10753" width="4.5703125" style="113" hidden="1"/>
    <col min="10754" max="10754" width="3.7109375" style="113" hidden="1"/>
    <col min="10755" max="10755" width="4.140625" style="113" hidden="1"/>
    <col min="10756" max="10756" width="4" style="113" hidden="1"/>
    <col min="10757" max="10757" width="12.140625" style="113" hidden="1"/>
    <col min="10758" max="10758" width="3.42578125" style="113" hidden="1"/>
    <col min="10759" max="10759" width="4.140625" style="113" hidden="1"/>
    <col min="10760" max="10760" width="1.42578125" style="113" hidden="1"/>
    <col min="10761" max="10764" width="3.7109375" style="113" hidden="1"/>
    <col min="10765" max="10765" width="3.42578125" style="113" hidden="1"/>
    <col min="10766" max="10766" width="1.28515625" style="113" hidden="1"/>
    <col min="10767" max="10767" width="16.42578125" style="113" hidden="1"/>
    <col min="10768" max="10771" width="4" style="113" hidden="1"/>
    <col min="10772" max="10772" width="13" style="113" hidden="1"/>
    <col min="10773" max="10773" width="1.140625" style="113" hidden="1"/>
    <col min="10774" max="10774" width="4.42578125" style="113" hidden="1"/>
    <col min="10775" max="10775" width="14.85546875" style="113" hidden="1"/>
    <col min="10776" max="11008" width="4" style="113" hidden="1"/>
    <col min="11009" max="11009" width="4.5703125" style="113" hidden="1"/>
    <col min="11010" max="11010" width="3.7109375" style="113" hidden="1"/>
    <col min="11011" max="11011" width="4.140625" style="113" hidden="1"/>
    <col min="11012" max="11012" width="4" style="113" hidden="1"/>
    <col min="11013" max="11013" width="12.140625" style="113" hidden="1"/>
    <col min="11014" max="11014" width="3.42578125" style="113" hidden="1"/>
    <col min="11015" max="11015" width="4.140625" style="113" hidden="1"/>
    <col min="11016" max="11016" width="1.42578125" style="113" hidden="1"/>
    <col min="11017" max="11020" width="3.7109375" style="113" hidden="1"/>
    <col min="11021" max="11021" width="3.42578125" style="113" hidden="1"/>
    <col min="11022" max="11022" width="1.28515625" style="113" hidden="1"/>
    <col min="11023" max="11023" width="16.42578125" style="113" hidden="1"/>
    <col min="11024" max="11027" width="4" style="113" hidden="1"/>
    <col min="11028" max="11028" width="13" style="113" hidden="1"/>
    <col min="11029" max="11029" width="1.140625" style="113" hidden="1"/>
    <col min="11030" max="11030" width="4.42578125" style="113" hidden="1"/>
    <col min="11031" max="11031" width="14.85546875" style="113" hidden="1"/>
    <col min="11032" max="11264" width="4" style="113" hidden="1"/>
    <col min="11265" max="11265" width="4.5703125" style="113" hidden="1"/>
    <col min="11266" max="11266" width="3.7109375" style="113" hidden="1"/>
    <col min="11267" max="11267" width="4.140625" style="113" hidden="1"/>
    <col min="11268" max="11268" width="4" style="113" hidden="1"/>
    <col min="11269" max="11269" width="12.140625" style="113" hidden="1"/>
    <col min="11270" max="11270" width="3.42578125" style="113" hidden="1"/>
    <col min="11271" max="11271" width="4.140625" style="113" hidden="1"/>
    <col min="11272" max="11272" width="1.42578125" style="113" hidden="1"/>
    <col min="11273" max="11276" width="3.7109375" style="113" hidden="1"/>
    <col min="11277" max="11277" width="3.42578125" style="113" hidden="1"/>
    <col min="11278" max="11278" width="1.28515625" style="113" hidden="1"/>
    <col min="11279" max="11279" width="16.42578125" style="113" hidden="1"/>
    <col min="11280" max="11283" width="4" style="113" hidden="1"/>
    <col min="11284" max="11284" width="13" style="113" hidden="1"/>
    <col min="11285" max="11285" width="1.140625" style="113" hidden="1"/>
    <col min="11286" max="11286" width="4.42578125" style="113" hidden="1"/>
    <col min="11287" max="11287" width="14.85546875" style="113" hidden="1"/>
    <col min="11288" max="11520" width="4" style="113" hidden="1"/>
    <col min="11521" max="11521" width="4.5703125" style="113" hidden="1"/>
    <col min="11522" max="11522" width="3.7109375" style="113" hidden="1"/>
    <col min="11523" max="11523" width="4.140625" style="113" hidden="1"/>
    <col min="11524" max="11524" width="4" style="113" hidden="1"/>
    <col min="11525" max="11525" width="12.140625" style="113" hidden="1"/>
    <col min="11526" max="11526" width="3.42578125" style="113" hidden="1"/>
    <col min="11527" max="11527" width="4.140625" style="113" hidden="1"/>
    <col min="11528" max="11528" width="1.42578125" style="113" hidden="1"/>
    <col min="11529" max="11532" width="3.7109375" style="113" hidden="1"/>
    <col min="11533" max="11533" width="3.42578125" style="113" hidden="1"/>
    <col min="11534" max="11534" width="1.28515625" style="113" hidden="1"/>
    <col min="11535" max="11535" width="16.42578125" style="113" hidden="1"/>
    <col min="11536" max="11539" width="4" style="113" hidden="1"/>
    <col min="11540" max="11540" width="13" style="113" hidden="1"/>
    <col min="11541" max="11541" width="1.140625" style="113" hidden="1"/>
    <col min="11542" max="11542" width="4.42578125" style="113" hidden="1"/>
    <col min="11543" max="11543" width="14.85546875" style="113" hidden="1"/>
    <col min="11544" max="11776" width="4" style="113" hidden="1"/>
    <col min="11777" max="11777" width="4.5703125" style="113" hidden="1"/>
    <col min="11778" max="11778" width="3.7109375" style="113" hidden="1"/>
    <col min="11779" max="11779" width="4.140625" style="113" hidden="1"/>
    <col min="11780" max="11780" width="4" style="113" hidden="1"/>
    <col min="11781" max="11781" width="12.140625" style="113" hidden="1"/>
    <col min="11782" max="11782" width="3.42578125" style="113" hidden="1"/>
    <col min="11783" max="11783" width="4.140625" style="113" hidden="1"/>
    <col min="11784" max="11784" width="1.42578125" style="113" hidden="1"/>
    <col min="11785" max="11788" width="3.7109375" style="113" hidden="1"/>
    <col min="11789" max="11789" width="3.42578125" style="113" hidden="1"/>
    <col min="11790" max="11790" width="1.28515625" style="113" hidden="1"/>
    <col min="11791" max="11791" width="16.42578125" style="113" hidden="1"/>
    <col min="11792" max="11795" width="4" style="113" hidden="1"/>
    <col min="11796" max="11796" width="13" style="113" hidden="1"/>
    <col min="11797" max="11797" width="1.140625" style="113" hidden="1"/>
    <col min="11798" max="11798" width="4.42578125" style="113" hidden="1"/>
    <col min="11799" max="11799" width="14.85546875" style="113" hidden="1"/>
    <col min="11800" max="12032" width="4" style="113" hidden="1"/>
    <col min="12033" max="12033" width="4.5703125" style="113" hidden="1"/>
    <col min="12034" max="12034" width="3.7109375" style="113" hidden="1"/>
    <col min="12035" max="12035" width="4.140625" style="113" hidden="1"/>
    <col min="12036" max="12036" width="4" style="113" hidden="1"/>
    <col min="12037" max="12037" width="12.140625" style="113" hidden="1"/>
    <col min="12038" max="12038" width="3.42578125" style="113" hidden="1"/>
    <col min="12039" max="12039" width="4.140625" style="113" hidden="1"/>
    <col min="12040" max="12040" width="1.42578125" style="113" hidden="1"/>
    <col min="12041" max="12044" width="3.7109375" style="113" hidden="1"/>
    <col min="12045" max="12045" width="3.42578125" style="113" hidden="1"/>
    <col min="12046" max="12046" width="1.28515625" style="113" hidden="1"/>
    <col min="12047" max="12047" width="16.42578125" style="113" hidden="1"/>
    <col min="12048" max="12051" width="4" style="113" hidden="1"/>
    <col min="12052" max="12052" width="13" style="113" hidden="1"/>
    <col min="12053" max="12053" width="1.140625" style="113" hidden="1"/>
    <col min="12054" max="12054" width="4.42578125" style="113" hidden="1"/>
    <col min="12055" max="12055" width="14.85546875" style="113" hidden="1"/>
    <col min="12056" max="12288" width="4" style="113" hidden="1"/>
    <col min="12289" max="12289" width="4.5703125" style="113" hidden="1"/>
    <col min="12290" max="12290" width="3.7109375" style="113" hidden="1"/>
    <col min="12291" max="12291" width="4.140625" style="113" hidden="1"/>
    <col min="12292" max="12292" width="4" style="113" hidden="1"/>
    <col min="12293" max="12293" width="12.140625" style="113" hidden="1"/>
    <col min="12294" max="12294" width="3.42578125" style="113" hidden="1"/>
    <col min="12295" max="12295" width="4.140625" style="113" hidden="1"/>
    <col min="12296" max="12296" width="1.42578125" style="113" hidden="1"/>
    <col min="12297" max="12300" width="3.7109375" style="113" hidden="1"/>
    <col min="12301" max="12301" width="3.42578125" style="113" hidden="1"/>
    <col min="12302" max="12302" width="1.28515625" style="113" hidden="1"/>
    <col min="12303" max="12303" width="16.42578125" style="113" hidden="1"/>
    <col min="12304" max="12307" width="4" style="113" hidden="1"/>
    <col min="12308" max="12308" width="13" style="113" hidden="1"/>
    <col min="12309" max="12309" width="1.140625" style="113" hidden="1"/>
    <col min="12310" max="12310" width="4.42578125" style="113" hidden="1"/>
    <col min="12311" max="12311" width="14.85546875" style="113" hidden="1"/>
    <col min="12312" max="12544" width="4" style="113" hidden="1"/>
    <col min="12545" max="12545" width="4.5703125" style="113" hidden="1"/>
    <col min="12546" max="12546" width="3.7109375" style="113" hidden="1"/>
    <col min="12547" max="12547" width="4.140625" style="113" hidden="1"/>
    <col min="12548" max="12548" width="4" style="113" hidden="1"/>
    <col min="12549" max="12549" width="12.140625" style="113" hidden="1"/>
    <col min="12550" max="12550" width="3.42578125" style="113" hidden="1"/>
    <col min="12551" max="12551" width="4.140625" style="113" hidden="1"/>
    <col min="12552" max="12552" width="1.42578125" style="113" hidden="1"/>
    <col min="12553" max="12556" width="3.7109375" style="113" hidden="1"/>
    <col min="12557" max="12557" width="3.42578125" style="113" hidden="1"/>
    <col min="12558" max="12558" width="1.28515625" style="113" hidden="1"/>
    <col min="12559" max="12559" width="16.42578125" style="113" hidden="1"/>
    <col min="12560" max="12563" width="4" style="113" hidden="1"/>
    <col min="12564" max="12564" width="13" style="113" hidden="1"/>
    <col min="12565" max="12565" width="1.140625" style="113" hidden="1"/>
    <col min="12566" max="12566" width="4.42578125" style="113" hidden="1"/>
    <col min="12567" max="12567" width="14.85546875" style="113" hidden="1"/>
    <col min="12568" max="12800" width="4" style="113" hidden="1"/>
    <col min="12801" max="12801" width="4.5703125" style="113" hidden="1"/>
    <col min="12802" max="12802" width="3.7109375" style="113" hidden="1"/>
    <col min="12803" max="12803" width="4.140625" style="113" hidden="1"/>
    <col min="12804" max="12804" width="4" style="113" hidden="1"/>
    <col min="12805" max="12805" width="12.140625" style="113" hidden="1"/>
    <col min="12806" max="12806" width="3.42578125" style="113" hidden="1"/>
    <col min="12807" max="12807" width="4.140625" style="113" hidden="1"/>
    <col min="12808" max="12808" width="1.42578125" style="113" hidden="1"/>
    <col min="12809" max="12812" width="3.7109375" style="113" hidden="1"/>
    <col min="12813" max="12813" width="3.42578125" style="113" hidden="1"/>
    <col min="12814" max="12814" width="1.28515625" style="113" hidden="1"/>
    <col min="12815" max="12815" width="16.42578125" style="113" hidden="1"/>
    <col min="12816" max="12819" width="4" style="113" hidden="1"/>
    <col min="12820" max="12820" width="13" style="113" hidden="1"/>
    <col min="12821" max="12821" width="1.140625" style="113" hidden="1"/>
    <col min="12822" max="12822" width="4.42578125" style="113" hidden="1"/>
    <col min="12823" max="12823" width="14.85546875" style="113" hidden="1"/>
    <col min="12824" max="13056" width="4" style="113" hidden="1"/>
    <col min="13057" max="13057" width="4.5703125" style="113" hidden="1"/>
    <col min="13058" max="13058" width="3.7109375" style="113" hidden="1"/>
    <col min="13059" max="13059" width="4.140625" style="113" hidden="1"/>
    <col min="13060" max="13060" width="4" style="113" hidden="1"/>
    <col min="13061" max="13061" width="12.140625" style="113" hidden="1"/>
    <col min="13062" max="13062" width="3.42578125" style="113" hidden="1"/>
    <col min="13063" max="13063" width="4.140625" style="113" hidden="1"/>
    <col min="13064" max="13064" width="1.42578125" style="113" hidden="1"/>
    <col min="13065" max="13068" width="3.7109375" style="113" hidden="1"/>
    <col min="13069" max="13069" width="3.42578125" style="113" hidden="1"/>
    <col min="13070" max="13070" width="1.28515625" style="113" hidden="1"/>
    <col min="13071" max="13071" width="16.42578125" style="113" hidden="1"/>
    <col min="13072" max="13075" width="4" style="113" hidden="1"/>
    <col min="13076" max="13076" width="13" style="113" hidden="1"/>
    <col min="13077" max="13077" width="1.140625" style="113" hidden="1"/>
    <col min="13078" max="13078" width="4.42578125" style="113" hidden="1"/>
    <col min="13079" max="13079" width="14.85546875" style="113" hidden="1"/>
    <col min="13080" max="13312" width="4" style="113" hidden="1"/>
    <col min="13313" max="13313" width="4.5703125" style="113" hidden="1"/>
    <col min="13314" max="13314" width="3.7109375" style="113" hidden="1"/>
    <col min="13315" max="13315" width="4.140625" style="113" hidden="1"/>
    <col min="13316" max="13316" width="4" style="113" hidden="1"/>
    <col min="13317" max="13317" width="12.140625" style="113" hidden="1"/>
    <col min="13318" max="13318" width="3.42578125" style="113" hidden="1"/>
    <col min="13319" max="13319" width="4.140625" style="113" hidden="1"/>
    <col min="13320" max="13320" width="1.42578125" style="113" hidden="1"/>
    <col min="13321" max="13324" width="3.7109375" style="113" hidden="1"/>
    <col min="13325" max="13325" width="3.42578125" style="113" hidden="1"/>
    <col min="13326" max="13326" width="1.28515625" style="113" hidden="1"/>
    <col min="13327" max="13327" width="16.42578125" style="113" hidden="1"/>
    <col min="13328" max="13331" width="4" style="113" hidden="1"/>
    <col min="13332" max="13332" width="13" style="113" hidden="1"/>
    <col min="13333" max="13333" width="1.140625" style="113" hidden="1"/>
    <col min="13334" max="13334" width="4.42578125" style="113" hidden="1"/>
    <col min="13335" max="13335" width="14.85546875" style="113" hidden="1"/>
    <col min="13336" max="13568" width="4" style="113" hidden="1"/>
    <col min="13569" max="13569" width="4.5703125" style="113" hidden="1"/>
    <col min="13570" max="13570" width="3.7109375" style="113" hidden="1"/>
    <col min="13571" max="13571" width="4.140625" style="113" hidden="1"/>
    <col min="13572" max="13572" width="4" style="113" hidden="1"/>
    <col min="13573" max="13573" width="12.140625" style="113" hidden="1"/>
    <col min="13574" max="13574" width="3.42578125" style="113" hidden="1"/>
    <col min="13575" max="13575" width="4.140625" style="113" hidden="1"/>
    <col min="13576" max="13576" width="1.42578125" style="113" hidden="1"/>
    <col min="13577" max="13580" width="3.7109375" style="113" hidden="1"/>
    <col min="13581" max="13581" width="3.42578125" style="113" hidden="1"/>
    <col min="13582" max="13582" width="1.28515625" style="113" hidden="1"/>
    <col min="13583" max="13583" width="16.42578125" style="113" hidden="1"/>
    <col min="13584" max="13587" width="4" style="113" hidden="1"/>
    <col min="13588" max="13588" width="13" style="113" hidden="1"/>
    <col min="13589" max="13589" width="1.140625" style="113" hidden="1"/>
    <col min="13590" max="13590" width="4.42578125" style="113" hidden="1"/>
    <col min="13591" max="13591" width="14.85546875" style="113" hidden="1"/>
    <col min="13592" max="13824" width="4" style="113" hidden="1"/>
    <col min="13825" max="13825" width="4.5703125" style="113" hidden="1"/>
    <col min="13826" max="13826" width="3.7109375" style="113" hidden="1"/>
    <col min="13827" max="13827" width="4.140625" style="113" hidden="1"/>
    <col min="13828" max="13828" width="4" style="113" hidden="1"/>
    <col min="13829" max="13829" width="12.140625" style="113" hidden="1"/>
    <col min="13830" max="13830" width="3.42578125" style="113" hidden="1"/>
    <col min="13831" max="13831" width="4.140625" style="113" hidden="1"/>
    <col min="13832" max="13832" width="1.42578125" style="113" hidden="1"/>
    <col min="13833" max="13836" width="3.7109375" style="113" hidden="1"/>
    <col min="13837" max="13837" width="3.42578125" style="113" hidden="1"/>
    <col min="13838" max="13838" width="1.28515625" style="113" hidden="1"/>
    <col min="13839" max="13839" width="16.42578125" style="113" hidden="1"/>
    <col min="13840" max="13843" width="4" style="113" hidden="1"/>
    <col min="13844" max="13844" width="13" style="113" hidden="1"/>
    <col min="13845" max="13845" width="1.140625" style="113" hidden="1"/>
    <col min="13846" max="13846" width="4.42578125" style="113" hidden="1"/>
    <col min="13847" max="13847" width="14.85546875" style="113" hidden="1"/>
    <col min="13848" max="14080" width="4" style="113" hidden="1"/>
    <col min="14081" max="14081" width="4.5703125" style="113" hidden="1"/>
    <col min="14082" max="14082" width="3.7109375" style="113" hidden="1"/>
    <col min="14083" max="14083" width="4.140625" style="113" hidden="1"/>
    <col min="14084" max="14084" width="4" style="113" hidden="1"/>
    <col min="14085" max="14085" width="12.140625" style="113" hidden="1"/>
    <col min="14086" max="14086" width="3.42578125" style="113" hidden="1"/>
    <col min="14087" max="14087" width="4.140625" style="113" hidden="1"/>
    <col min="14088" max="14088" width="1.42578125" style="113" hidden="1"/>
    <col min="14089" max="14092" width="3.7109375" style="113" hidden="1"/>
    <col min="14093" max="14093" width="3.42578125" style="113" hidden="1"/>
    <col min="14094" max="14094" width="1.28515625" style="113" hidden="1"/>
    <col min="14095" max="14095" width="16.42578125" style="113" hidden="1"/>
    <col min="14096" max="14099" width="4" style="113" hidden="1"/>
    <col min="14100" max="14100" width="13" style="113" hidden="1"/>
    <col min="14101" max="14101" width="1.140625" style="113" hidden="1"/>
    <col min="14102" max="14102" width="4.42578125" style="113" hidden="1"/>
    <col min="14103" max="14103" width="14.85546875" style="113" hidden="1"/>
    <col min="14104" max="14336" width="4" style="113" hidden="1"/>
    <col min="14337" max="14337" width="4.5703125" style="113" hidden="1"/>
    <col min="14338" max="14338" width="3.7109375" style="113" hidden="1"/>
    <col min="14339" max="14339" width="4.140625" style="113" hidden="1"/>
    <col min="14340" max="14340" width="4" style="113" hidden="1"/>
    <col min="14341" max="14341" width="12.140625" style="113" hidden="1"/>
    <col min="14342" max="14342" width="3.42578125" style="113" hidden="1"/>
    <col min="14343" max="14343" width="4.140625" style="113" hidden="1"/>
    <col min="14344" max="14344" width="1.42578125" style="113" hidden="1"/>
    <col min="14345" max="14348" width="3.7109375" style="113" hidden="1"/>
    <col min="14349" max="14349" width="3.42578125" style="113" hidden="1"/>
    <col min="14350" max="14350" width="1.28515625" style="113" hidden="1"/>
    <col min="14351" max="14351" width="16.42578125" style="113" hidden="1"/>
    <col min="14352" max="14355" width="4" style="113" hidden="1"/>
    <col min="14356" max="14356" width="13" style="113" hidden="1"/>
    <col min="14357" max="14357" width="1.140625" style="113" hidden="1"/>
    <col min="14358" max="14358" width="4.42578125" style="113" hidden="1"/>
    <col min="14359" max="14359" width="14.85546875" style="113" hidden="1"/>
    <col min="14360" max="14592" width="4" style="113" hidden="1"/>
    <col min="14593" max="14593" width="4.5703125" style="113" hidden="1"/>
    <col min="14594" max="14594" width="3.7109375" style="113" hidden="1"/>
    <col min="14595" max="14595" width="4.140625" style="113" hidden="1"/>
    <col min="14596" max="14596" width="4" style="113" hidden="1"/>
    <col min="14597" max="14597" width="12.140625" style="113" hidden="1"/>
    <col min="14598" max="14598" width="3.42578125" style="113" hidden="1"/>
    <col min="14599" max="14599" width="4.140625" style="113" hidden="1"/>
    <col min="14600" max="14600" width="1.42578125" style="113" hidden="1"/>
    <col min="14601" max="14604" width="3.7109375" style="113" hidden="1"/>
    <col min="14605" max="14605" width="3.42578125" style="113" hidden="1"/>
    <col min="14606" max="14606" width="1.28515625" style="113" hidden="1"/>
    <col min="14607" max="14607" width="16.42578125" style="113" hidden="1"/>
    <col min="14608" max="14611" width="4" style="113" hidden="1"/>
    <col min="14612" max="14612" width="13" style="113" hidden="1"/>
    <col min="14613" max="14613" width="1.140625" style="113" hidden="1"/>
    <col min="14614" max="14614" width="4.42578125" style="113" hidden="1"/>
    <col min="14615" max="14615" width="14.85546875" style="113" hidden="1"/>
    <col min="14616" max="14848" width="4" style="113" hidden="1"/>
    <col min="14849" max="14849" width="4.5703125" style="113" hidden="1"/>
    <col min="14850" max="14850" width="3.7109375" style="113" hidden="1"/>
    <col min="14851" max="14851" width="4.140625" style="113" hidden="1"/>
    <col min="14852" max="14852" width="4" style="113" hidden="1"/>
    <col min="14853" max="14853" width="12.140625" style="113" hidden="1"/>
    <col min="14854" max="14854" width="3.42578125" style="113" hidden="1"/>
    <col min="14855" max="14855" width="4.140625" style="113" hidden="1"/>
    <col min="14856" max="14856" width="1.42578125" style="113" hidden="1"/>
    <col min="14857" max="14860" width="3.7109375" style="113" hidden="1"/>
    <col min="14861" max="14861" width="3.42578125" style="113" hidden="1"/>
    <col min="14862" max="14862" width="1.28515625" style="113" hidden="1"/>
    <col min="14863" max="14863" width="16.42578125" style="113" hidden="1"/>
    <col min="14864" max="14867" width="4" style="113" hidden="1"/>
    <col min="14868" max="14868" width="13" style="113" hidden="1"/>
    <col min="14869" max="14869" width="1.140625" style="113" hidden="1"/>
    <col min="14870" max="14870" width="4.42578125" style="113" hidden="1"/>
    <col min="14871" max="14871" width="14.85546875" style="113" hidden="1"/>
    <col min="14872" max="15104" width="4" style="113" hidden="1"/>
    <col min="15105" max="15105" width="4.5703125" style="113" hidden="1"/>
    <col min="15106" max="15106" width="3.7109375" style="113" hidden="1"/>
    <col min="15107" max="15107" width="4.140625" style="113" hidden="1"/>
    <col min="15108" max="15108" width="4" style="113" hidden="1"/>
    <col min="15109" max="15109" width="12.140625" style="113" hidden="1"/>
    <col min="15110" max="15110" width="3.42578125" style="113" hidden="1"/>
    <col min="15111" max="15111" width="4.140625" style="113" hidden="1"/>
    <col min="15112" max="15112" width="1.42578125" style="113" hidden="1"/>
    <col min="15113" max="15116" width="3.7109375" style="113" hidden="1"/>
    <col min="15117" max="15117" width="3.42578125" style="113" hidden="1"/>
    <col min="15118" max="15118" width="1.28515625" style="113" hidden="1"/>
    <col min="15119" max="15119" width="16.42578125" style="113" hidden="1"/>
    <col min="15120" max="15123" width="4" style="113" hidden="1"/>
    <col min="15124" max="15124" width="13" style="113" hidden="1"/>
    <col min="15125" max="15125" width="1.140625" style="113" hidden="1"/>
    <col min="15126" max="15126" width="4.42578125" style="113" hidden="1"/>
    <col min="15127" max="15127" width="14.85546875" style="113" hidden="1"/>
    <col min="15128" max="15360" width="4" style="113" hidden="1"/>
    <col min="15361" max="15361" width="4.5703125" style="113" hidden="1"/>
    <col min="15362" max="15362" width="3.7109375" style="113" hidden="1"/>
    <col min="15363" max="15363" width="4.140625" style="113" hidden="1"/>
    <col min="15364" max="15364" width="4" style="113" hidden="1"/>
    <col min="15365" max="15365" width="12.140625" style="113" hidden="1"/>
    <col min="15366" max="15366" width="3.42578125" style="113" hidden="1"/>
    <col min="15367" max="15367" width="4.140625" style="113" hidden="1"/>
    <col min="15368" max="15368" width="1.42578125" style="113" hidden="1"/>
    <col min="15369" max="15372" width="3.7109375" style="113" hidden="1"/>
    <col min="15373" max="15373" width="3.42578125" style="113" hidden="1"/>
    <col min="15374" max="15374" width="1.28515625" style="113" hidden="1"/>
    <col min="15375" max="15375" width="16.42578125" style="113" hidden="1"/>
    <col min="15376" max="15379" width="4" style="113" hidden="1"/>
    <col min="15380" max="15380" width="13" style="113" hidden="1"/>
    <col min="15381" max="15381" width="1.140625" style="113" hidden="1"/>
    <col min="15382" max="15382" width="4.42578125" style="113" hidden="1"/>
    <col min="15383" max="15383" width="14.85546875" style="113" hidden="1"/>
    <col min="15384" max="15616" width="4" style="113" hidden="1"/>
    <col min="15617" max="15617" width="4.5703125" style="113" hidden="1"/>
    <col min="15618" max="15618" width="3.7109375" style="113" hidden="1"/>
    <col min="15619" max="15619" width="4.140625" style="113" hidden="1"/>
    <col min="15620" max="15620" width="4" style="113" hidden="1"/>
    <col min="15621" max="15621" width="12.140625" style="113" hidden="1"/>
    <col min="15622" max="15622" width="3.42578125" style="113" hidden="1"/>
    <col min="15623" max="15623" width="4.140625" style="113" hidden="1"/>
    <col min="15624" max="15624" width="1.42578125" style="113" hidden="1"/>
    <col min="15625" max="15628" width="3.7109375" style="113" hidden="1"/>
    <col min="15629" max="15629" width="3.42578125" style="113" hidden="1"/>
    <col min="15630" max="15630" width="1.28515625" style="113" hidden="1"/>
    <col min="15631" max="15631" width="16.42578125" style="113" hidden="1"/>
    <col min="15632" max="15635" width="4" style="113" hidden="1"/>
    <col min="15636" max="15636" width="13" style="113" hidden="1"/>
    <col min="15637" max="15637" width="1.140625" style="113" hidden="1"/>
    <col min="15638" max="15638" width="4.42578125" style="113" hidden="1"/>
    <col min="15639" max="15639" width="14.85546875" style="113" hidden="1"/>
    <col min="15640" max="15872" width="4" style="113" hidden="1"/>
    <col min="15873" max="15873" width="4.5703125" style="113" hidden="1"/>
    <col min="15874" max="15874" width="3.7109375" style="113" hidden="1"/>
    <col min="15875" max="15875" width="4.140625" style="113" hidden="1"/>
    <col min="15876" max="15876" width="4" style="113" hidden="1"/>
    <col min="15877" max="15877" width="12.140625" style="113" hidden="1"/>
    <col min="15878" max="15878" width="3.42578125" style="113" hidden="1"/>
    <col min="15879" max="15879" width="4.140625" style="113" hidden="1"/>
    <col min="15880" max="15880" width="1.42578125" style="113" hidden="1"/>
    <col min="15881" max="15884" width="3.7109375" style="113" hidden="1"/>
    <col min="15885" max="15885" width="3.42578125" style="113" hidden="1"/>
    <col min="15886" max="15886" width="1.28515625" style="113" hidden="1"/>
    <col min="15887" max="15887" width="16.42578125" style="113" hidden="1"/>
    <col min="15888" max="15891" width="4" style="113" hidden="1"/>
    <col min="15892" max="15892" width="13" style="113" hidden="1"/>
    <col min="15893" max="15893" width="1.140625" style="113" hidden="1"/>
    <col min="15894" max="15894" width="4.42578125" style="113" hidden="1"/>
    <col min="15895" max="15895" width="14.85546875" style="113" hidden="1"/>
    <col min="15896" max="16128" width="4" style="113" hidden="1"/>
    <col min="16129" max="16129" width="4.5703125" style="113" hidden="1"/>
    <col min="16130" max="16130" width="3.7109375" style="113" hidden="1"/>
    <col min="16131" max="16131" width="4.140625" style="113" hidden="1"/>
    <col min="16132" max="16132" width="4" style="113" hidden="1"/>
    <col min="16133" max="16133" width="12.140625" style="113" hidden="1"/>
    <col min="16134" max="16134" width="3.42578125" style="113" hidden="1"/>
    <col min="16135" max="16135" width="4.140625" style="113" hidden="1"/>
    <col min="16136" max="16136" width="1.42578125" style="113" hidden="1"/>
    <col min="16137" max="16140" width="3.7109375" style="113" hidden="1"/>
    <col min="16141" max="16141" width="3.42578125" style="113" hidden="1"/>
    <col min="16142" max="16142" width="1.28515625" style="113" hidden="1"/>
    <col min="16143" max="16143" width="16.42578125" style="113" hidden="1"/>
    <col min="16144" max="16147" width="4" style="113" hidden="1"/>
    <col min="16148" max="16148" width="13" style="113" hidden="1"/>
    <col min="16149" max="16149" width="1.140625" style="113" hidden="1"/>
    <col min="16150" max="16150" width="4.42578125" style="113" hidden="1"/>
    <col min="16151" max="16151" width="14.85546875" style="113" hidden="1"/>
    <col min="16152" max="16384" width="4" style="113" hidden="1"/>
  </cols>
  <sheetData>
    <row r="1" spans="2:31" ht="21.75" customHeight="1" thickBot="1">
      <c r="B1" s="110"/>
      <c r="C1" s="110"/>
      <c r="D1" s="110"/>
      <c r="E1" s="110"/>
      <c r="F1" s="110"/>
      <c r="G1" s="110"/>
      <c r="H1" s="110"/>
      <c r="I1" s="110"/>
      <c r="J1" s="110"/>
      <c r="K1" s="110"/>
      <c r="L1" s="110"/>
      <c r="M1" s="110"/>
      <c r="N1" s="111"/>
      <c r="O1" s="110"/>
      <c r="P1" s="110"/>
      <c r="Q1" s="110"/>
      <c r="R1" s="110"/>
      <c r="S1" s="110"/>
      <c r="T1" s="110"/>
      <c r="U1" s="110"/>
      <c r="V1" s="110"/>
    </row>
    <row r="2" spans="2:31" ht="14.25" customHeight="1">
      <c r="B2" s="114"/>
      <c r="C2" s="684" t="str">
        <f>"Payble at  "&amp;Data!D21</f>
        <v>Payble at  STO, Rajahmundry</v>
      </c>
      <c r="D2" s="684"/>
      <c r="E2" s="684"/>
      <c r="F2" s="684"/>
      <c r="G2" s="684"/>
      <c r="H2" s="684"/>
      <c r="I2" s="684"/>
      <c r="J2" s="684"/>
      <c r="K2" s="684"/>
      <c r="L2" s="684"/>
      <c r="M2" s="684"/>
      <c r="N2" s="684"/>
      <c r="O2" s="684"/>
      <c r="P2" s="684"/>
      <c r="Q2" s="684"/>
      <c r="R2" s="684"/>
      <c r="S2" s="684"/>
      <c r="T2" s="684"/>
      <c r="U2" s="115"/>
      <c r="V2" s="110"/>
    </row>
    <row r="3" spans="2:31" ht="24.75" customHeight="1">
      <c r="B3" s="116"/>
      <c r="C3" s="689" t="s">
        <v>195</v>
      </c>
      <c r="D3" s="689"/>
      <c r="E3" s="689"/>
      <c r="F3" s="689"/>
      <c r="G3" s="689"/>
      <c r="H3" s="689"/>
      <c r="I3" s="689"/>
      <c r="J3" s="689"/>
      <c r="K3" s="689"/>
      <c r="L3" s="689"/>
      <c r="M3" s="689"/>
      <c r="N3" s="689"/>
      <c r="O3" s="689"/>
      <c r="P3" s="689"/>
      <c r="Q3" s="689"/>
      <c r="R3" s="689"/>
      <c r="S3" s="689"/>
      <c r="T3" s="689"/>
      <c r="U3" s="117"/>
      <c r="V3" s="110"/>
    </row>
    <row r="4" spans="2:31" ht="23.25" customHeight="1">
      <c r="B4" s="116"/>
      <c r="C4" s="690" t="s">
        <v>324</v>
      </c>
      <c r="D4" s="690"/>
      <c r="E4" s="690"/>
      <c r="F4" s="690"/>
      <c r="G4" s="690"/>
      <c r="H4" s="690"/>
      <c r="I4" s="690"/>
      <c r="J4" s="690"/>
      <c r="K4" s="690"/>
      <c r="L4" s="690"/>
      <c r="M4" s="690"/>
      <c r="N4" s="690"/>
      <c r="O4" s="690"/>
      <c r="P4" s="690"/>
      <c r="Q4" s="690"/>
      <c r="R4" s="690"/>
      <c r="S4" s="690"/>
      <c r="T4" s="690"/>
      <c r="U4" s="117"/>
      <c r="V4" s="110"/>
    </row>
    <row r="5" spans="2:31" ht="21.75" customHeight="1">
      <c r="B5" s="116"/>
      <c r="C5" s="113" t="s">
        <v>197</v>
      </c>
      <c r="E5" s="118"/>
      <c r="F5" s="119">
        <f>IF(Data!G53&gt;9,LEFT(Data!G53,1),0)</f>
        <v>0</v>
      </c>
      <c r="G5" s="119" t="str">
        <f>RIGHT(Data!G53,1)</f>
        <v>9</v>
      </c>
      <c r="H5" s="120"/>
      <c r="I5" s="121" t="str">
        <f>LEFT(Data!F53,1)</f>
        <v>2</v>
      </c>
      <c r="J5" s="119" t="str">
        <f>RIGHT(LEFT(Data!F53,2),1)</f>
        <v>0</v>
      </c>
      <c r="K5" s="119" t="str">
        <f>LEFT(RIGHT(Data!F53,2),1)</f>
        <v>2</v>
      </c>
      <c r="L5" s="119" t="str">
        <f>RIGHT(Data!F53,1)</f>
        <v>5</v>
      </c>
      <c r="M5" s="118"/>
      <c r="O5" s="123" t="s">
        <v>198</v>
      </c>
      <c r="P5" s="691" t="s">
        <v>199</v>
      </c>
      <c r="Q5" s="691"/>
      <c r="R5" s="691"/>
      <c r="S5" s="691"/>
      <c r="T5" s="691"/>
      <c r="U5" s="117"/>
      <c r="V5" s="110"/>
    </row>
    <row r="6" spans="2:31" ht="5.25" customHeight="1">
      <c r="B6" s="116"/>
      <c r="E6" s="118"/>
      <c r="H6" s="124"/>
      <c r="I6" s="125"/>
      <c r="J6" s="118"/>
      <c r="K6" s="118"/>
      <c r="L6" s="118"/>
      <c r="M6" s="118"/>
      <c r="O6" s="118"/>
      <c r="P6" s="126"/>
      <c r="Q6" s="126"/>
      <c r="R6" s="126"/>
      <c r="U6" s="117"/>
      <c r="V6" s="110"/>
    </row>
    <row r="7" spans="2:31" ht="17.25" customHeight="1">
      <c r="B7" s="116"/>
      <c r="J7" s="125"/>
      <c r="K7" s="125"/>
      <c r="L7" s="125"/>
      <c r="M7" s="125"/>
      <c r="N7" s="127"/>
      <c r="O7" s="128"/>
      <c r="P7" s="129"/>
      <c r="Q7" s="129"/>
      <c r="R7" s="130" t="s">
        <v>200</v>
      </c>
      <c r="S7" s="131"/>
      <c r="T7" s="131"/>
      <c r="U7" s="132"/>
      <c r="V7" s="110"/>
    </row>
    <row r="8" spans="2:31" ht="8.25" customHeight="1">
      <c r="B8" s="116"/>
      <c r="C8" s="133"/>
      <c r="M8" s="134"/>
      <c r="O8" s="135"/>
      <c r="P8" s="674"/>
      <c r="Q8" s="674"/>
      <c r="U8" s="117"/>
      <c r="V8" s="110"/>
      <c r="AC8" s="136">
        <f>V14</f>
        <v>0</v>
      </c>
      <c r="AD8" s="137">
        <f>X14</f>
        <v>0</v>
      </c>
    </row>
    <row r="9" spans="2:31" ht="24" customHeight="1">
      <c r="B9" s="116"/>
      <c r="C9" s="138" t="s">
        <v>201</v>
      </c>
      <c r="D9" s="139"/>
      <c r="E9" s="692" t="str">
        <f>Data!D22</f>
        <v>Rajahmundry</v>
      </c>
      <c r="F9" s="692"/>
      <c r="G9" s="692"/>
      <c r="H9" s="692"/>
      <c r="I9" s="692"/>
      <c r="J9" s="692"/>
      <c r="K9" s="692"/>
      <c r="L9" s="692"/>
      <c r="M9" s="692"/>
      <c r="O9" s="135" t="s">
        <v>202</v>
      </c>
      <c r="U9" s="117"/>
      <c r="V9" s="110"/>
      <c r="Z9" s="113">
        <f>Data!D25</f>
        <v>0</v>
      </c>
    </row>
    <row r="10" spans="2:31" ht="12" customHeight="1">
      <c r="B10" s="116"/>
      <c r="C10" s="133"/>
      <c r="D10" s="140"/>
      <c r="E10" s="140"/>
      <c r="F10" s="140"/>
      <c r="G10" s="122"/>
      <c r="H10" s="122"/>
      <c r="I10" s="122"/>
      <c r="J10" s="122"/>
      <c r="K10" s="122"/>
      <c r="L10" s="122"/>
      <c r="M10" s="122"/>
      <c r="O10" s="135"/>
      <c r="P10" s="122"/>
      <c r="Q10" s="122"/>
      <c r="U10" s="117"/>
      <c r="V10" s="110"/>
      <c r="Y10" s="113" t="str">
        <f>LEFT(Z9,4)</f>
        <v>0</v>
      </c>
    </row>
    <row r="11" spans="2:31" ht="25.5" customHeight="1">
      <c r="B11" s="116"/>
      <c r="C11" s="139" t="s">
        <v>203</v>
      </c>
      <c r="D11" s="139"/>
      <c r="E11" s="139"/>
      <c r="F11" s="139"/>
      <c r="G11" s="139"/>
      <c r="H11" s="139"/>
      <c r="I11" s="139"/>
      <c r="J11" s="685"/>
      <c r="K11" s="685"/>
      <c r="L11" s="685"/>
      <c r="M11" s="685"/>
      <c r="O11" s="135" t="s">
        <v>204</v>
      </c>
      <c r="P11" s="686"/>
      <c r="Q11" s="687"/>
      <c r="R11" s="687"/>
      <c r="S11" s="687"/>
      <c r="T11" s="688"/>
      <c r="U11" s="117"/>
      <c r="V11" s="110"/>
      <c r="Y11" s="113" t="str">
        <f>LEFT(Y10,1)</f>
        <v>0</v>
      </c>
      <c r="Z11" s="113" t="str">
        <f>RIGHT(LEFT(Y10,2),1)</f>
        <v>0</v>
      </c>
      <c r="AA11" s="113" t="str">
        <f>LEFT(RIGHT(Y10,2),1)</f>
        <v>0</v>
      </c>
      <c r="AB11" s="113" t="str">
        <f>RIGHT(RIGHT(Y10,2),1)</f>
        <v>0</v>
      </c>
      <c r="AE11" s="113" t="str">
        <f>LEFT(Z11,1)</f>
        <v>0</v>
      </c>
    </row>
    <row r="12" spans="2:31">
      <c r="B12" s="116"/>
      <c r="O12" s="141"/>
      <c r="P12" s="142"/>
      <c r="Q12" s="142"/>
      <c r="R12" s="142"/>
      <c r="S12" s="142"/>
      <c r="T12" s="142"/>
      <c r="U12" s="143"/>
      <c r="V12" s="110"/>
      <c r="Z12" s="113">
        <v>8011001070001000</v>
      </c>
    </row>
    <row r="13" spans="2:31" ht="6" customHeight="1">
      <c r="B13" s="116"/>
      <c r="J13" s="122"/>
      <c r="K13" s="122"/>
      <c r="L13" s="122"/>
      <c r="M13" s="122"/>
      <c r="U13" s="117"/>
      <c r="V13" s="110"/>
    </row>
    <row r="14" spans="2:31" ht="15" customHeight="1">
      <c r="B14" s="676" t="str">
        <f>"Under Rupees "&amp;Y117</f>
        <v>Under Rupees Seventeen thousand Eighty Two only</v>
      </c>
      <c r="C14" s="131"/>
      <c r="D14" s="131"/>
      <c r="E14" s="131"/>
      <c r="F14" s="131"/>
      <c r="G14" s="131"/>
      <c r="H14" s="131"/>
      <c r="I14" s="131"/>
      <c r="J14" s="131"/>
      <c r="K14" s="131"/>
      <c r="L14" s="131"/>
      <c r="M14" s="144"/>
      <c r="N14" s="145"/>
      <c r="O14" s="677" t="s">
        <v>205</v>
      </c>
      <c r="P14" s="677"/>
      <c r="Q14" s="131"/>
      <c r="R14" s="131"/>
      <c r="S14" s="131"/>
      <c r="T14" s="131"/>
      <c r="U14" s="132"/>
      <c r="V14" s="110"/>
      <c r="Z14" s="113" t="str">
        <f>LEFT(Z12,9)</f>
        <v>801100107</v>
      </c>
    </row>
    <row r="15" spans="2:31" ht="25.5" customHeight="1">
      <c r="B15" s="676"/>
      <c r="C15" s="678" t="s">
        <v>206</v>
      </c>
      <c r="D15" s="678"/>
      <c r="E15" s="678"/>
      <c r="I15" s="119" t="str">
        <f>Y58</f>
        <v>0</v>
      </c>
      <c r="J15" s="119" t="str">
        <f>Z58</f>
        <v>0</v>
      </c>
      <c r="K15" s="119" t="str">
        <f>AA58</f>
        <v>0</v>
      </c>
      <c r="L15" s="119" t="str">
        <f>AB58</f>
        <v>0</v>
      </c>
      <c r="M15" s="146"/>
      <c r="N15" s="679"/>
      <c r="O15" s="113" t="s">
        <v>207</v>
      </c>
      <c r="P15" s="119">
        <v>8</v>
      </c>
      <c r="Q15" s="119">
        <v>0</v>
      </c>
      <c r="R15" s="119">
        <v>1</v>
      </c>
      <c r="S15" s="119">
        <v>1</v>
      </c>
      <c r="T15" s="369" t="s">
        <v>208</v>
      </c>
      <c r="U15" s="117"/>
      <c r="V15" s="110"/>
    </row>
    <row r="16" spans="2:31" ht="4.5" customHeight="1">
      <c r="B16" s="676"/>
      <c r="F16" s="122"/>
      <c r="G16" s="122"/>
      <c r="H16" s="122"/>
      <c r="I16" s="122"/>
      <c r="J16" s="122"/>
      <c r="K16" s="122"/>
      <c r="L16" s="122"/>
      <c r="M16" s="148"/>
      <c r="N16" s="679"/>
      <c r="O16" s="140"/>
      <c r="P16" s="122"/>
      <c r="Q16" s="122"/>
      <c r="R16" s="122"/>
      <c r="S16" s="122"/>
      <c r="T16" s="367"/>
      <c r="U16" s="117"/>
      <c r="V16" s="111"/>
      <c r="W16" s="149"/>
      <c r="X16" s="122"/>
      <c r="Y16" s="113" t="str">
        <f>RIGHT(Z14,3)</f>
        <v>107</v>
      </c>
      <c r="Z16" s="113" t="str">
        <f>RIGHT(Z14,3)</f>
        <v>107</v>
      </c>
      <c r="AA16" s="113" t="str">
        <f>RIGHT(Z14,3)</f>
        <v>107</v>
      </c>
    </row>
    <row r="17" spans="2:29" ht="25.5" customHeight="1">
      <c r="B17" s="676"/>
      <c r="C17" s="113" t="s">
        <v>209</v>
      </c>
      <c r="F17" s="680">
        <f>Data!D25</f>
        <v>0</v>
      </c>
      <c r="G17" s="680"/>
      <c r="H17" s="680"/>
      <c r="I17" s="680"/>
      <c r="J17" s="680"/>
      <c r="K17" s="680"/>
      <c r="L17" s="680"/>
      <c r="M17" s="146"/>
      <c r="N17" s="679"/>
      <c r="O17" s="113" t="s">
        <v>210</v>
      </c>
      <c r="P17" s="119">
        <v>0</v>
      </c>
      <c r="Q17" s="119">
        <v>0</v>
      </c>
      <c r="R17" s="122"/>
      <c r="S17" s="122"/>
      <c r="T17" s="367"/>
      <c r="U17" s="117"/>
      <c r="V17" s="110"/>
    </row>
    <row r="18" spans="2:29" ht="4.5" customHeight="1">
      <c r="B18" s="676"/>
      <c r="C18" s="133"/>
      <c r="D18" s="140"/>
      <c r="E18" s="140"/>
      <c r="M18" s="150"/>
      <c r="N18" s="679"/>
      <c r="O18" s="140"/>
      <c r="P18" s="122"/>
      <c r="Q18" s="122"/>
      <c r="R18" s="122"/>
      <c r="S18" s="122"/>
      <c r="T18" s="367"/>
      <c r="U18" s="117"/>
      <c r="V18" s="111"/>
      <c r="W18" s="149"/>
      <c r="X18" s="122"/>
      <c r="Y18" s="113" t="str">
        <f>LEFT(Y16,1)</f>
        <v>1</v>
      </c>
      <c r="Z18" s="113" t="str">
        <f>LEFT(RIGHT(Z16,2),1)</f>
        <v>0</v>
      </c>
      <c r="AA18" s="113">
        <f>RIGHT(AA16,1)*1</f>
        <v>7</v>
      </c>
    </row>
    <row r="19" spans="2:29" ht="25.5" customHeight="1">
      <c r="B19" s="676"/>
      <c r="C19" s="113" t="s">
        <v>211</v>
      </c>
      <c r="F19" s="681" t="str">
        <f>Data!D28</f>
        <v>Conservator of Forests</v>
      </c>
      <c r="G19" s="681"/>
      <c r="H19" s="681"/>
      <c r="I19" s="681"/>
      <c r="J19" s="681"/>
      <c r="K19" s="681"/>
      <c r="L19" s="681"/>
      <c r="M19" s="150"/>
      <c r="N19" s="679"/>
      <c r="O19" s="113" t="s">
        <v>212</v>
      </c>
      <c r="P19" s="119">
        <v>1</v>
      </c>
      <c r="Q19" s="119">
        <v>0</v>
      </c>
      <c r="R19" s="119">
        <v>7</v>
      </c>
      <c r="S19" s="122"/>
      <c r="T19" s="173" t="s">
        <v>353</v>
      </c>
      <c r="U19" s="117"/>
      <c r="V19" s="152"/>
      <c r="W19" s="153"/>
      <c r="X19" s="154"/>
      <c r="AB19" s="113" t="s">
        <v>214</v>
      </c>
    </row>
    <row r="20" spans="2:29" ht="4.5" customHeight="1">
      <c r="B20" s="676"/>
      <c r="C20" s="133"/>
      <c r="D20" s="140"/>
      <c r="E20" s="140"/>
      <c r="M20" s="150"/>
      <c r="N20" s="679"/>
      <c r="O20" s="140"/>
      <c r="P20" s="122"/>
      <c r="Q20" s="122"/>
      <c r="R20" s="122"/>
      <c r="S20" s="122"/>
      <c r="T20" s="367"/>
      <c r="U20" s="117"/>
      <c r="V20" s="152"/>
      <c r="W20" s="153"/>
      <c r="X20" s="154"/>
      <c r="Z20" s="113" t="str">
        <f>LEFT(Z14,6)</f>
        <v>801100</v>
      </c>
    </row>
    <row r="21" spans="2:29" ht="27" customHeight="1">
      <c r="B21" s="676"/>
      <c r="C21" s="113" t="s">
        <v>215</v>
      </c>
      <c r="F21" s="682" t="str">
        <f>Data!D29&amp;", "&amp;Data!D30</f>
        <v>Rajahmundry Circle, Rajamahendravaram</v>
      </c>
      <c r="G21" s="682"/>
      <c r="H21" s="682"/>
      <c r="I21" s="682"/>
      <c r="J21" s="682"/>
      <c r="K21" s="682"/>
      <c r="L21" s="682"/>
      <c r="M21" s="146"/>
      <c r="N21" s="155"/>
      <c r="O21" s="140" t="s">
        <v>216</v>
      </c>
      <c r="P21" s="119">
        <v>0</v>
      </c>
      <c r="Q21" s="119">
        <v>1</v>
      </c>
      <c r="R21" s="122"/>
      <c r="S21" s="122"/>
      <c r="T21" s="370" t="s">
        <v>352</v>
      </c>
      <c r="U21" s="117"/>
      <c r="V21" s="110"/>
    </row>
    <row r="22" spans="2:29" ht="4.5" customHeight="1">
      <c r="B22" s="676"/>
      <c r="C22" s="133"/>
      <c r="D22" s="140"/>
      <c r="E22" s="140"/>
      <c r="M22" s="150"/>
      <c r="N22" s="155"/>
      <c r="P22" s="122"/>
      <c r="Q22" s="122"/>
      <c r="R22" s="122"/>
      <c r="S22" s="122"/>
      <c r="T22" s="367"/>
      <c r="U22" s="117"/>
      <c r="V22" s="111"/>
      <c r="W22" s="149"/>
      <c r="X22" s="122"/>
      <c r="Y22" s="113" t="str">
        <f>LEFT(RIGHT(Z20,2),1)</f>
        <v>0</v>
      </c>
      <c r="Z22" s="113" t="str">
        <f>RIGHT(RIGHT(Z20,2),1)</f>
        <v>0</v>
      </c>
    </row>
    <row r="23" spans="2:29" ht="25.5" customHeight="1">
      <c r="B23" s="676"/>
      <c r="C23" s="113" t="s">
        <v>217</v>
      </c>
      <c r="F23" s="683">
        <f>Data!D23</f>
        <v>0</v>
      </c>
      <c r="G23" s="683"/>
      <c r="H23" s="683"/>
      <c r="I23" s="683"/>
      <c r="J23" s="683"/>
      <c r="K23" s="683"/>
      <c r="L23" s="683"/>
      <c r="M23" s="156"/>
      <c r="N23" s="155"/>
      <c r="O23" s="140" t="s">
        <v>218</v>
      </c>
      <c r="P23" s="119">
        <v>0</v>
      </c>
      <c r="Q23" s="368">
        <v>0</v>
      </c>
      <c r="R23" s="119">
        <v>1</v>
      </c>
      <c r="S23" s="122"/>
      <c r="T23" s="367" t="s">
        <v>325</v>
      </c>
      <c r="U23" s="117"/>
      <c r="V23" s="157"/>
      <c r="W23" s="158"/>
      <c r="X23" s="159"/>
    </row>
    <row r="24" spans="2:29" ht="4.5" customHeight="1">
      <c r="B24" s="676"/>
      <c r="E24" s="160"/>
      <c r="F24" s="122"/>
      <c r="G24" s="122"/>
      <c r="H24" s="122"/>
      <c r="I24" s="122"/>
      <c r="J24" s="122"/>
      <c r="K24" s="122"/>
      <c r="L24" s="122"/>
      <c r="M24" s="148"/>
      <c r="N24" s="155"/>
      <c r="P24" s="122"/>
      <c r="Q24" s="122"/>
      <c r="R24" s="122"/>
      <c r="S24" s="122"/>
      <c r="T24" s="367"/>
      <c r="U24" s="117"/>
      <c r="V24" s="111"/>
      <c r="W24" s="149"/>
      <c r="X24" s="122"/>
    </row>
    <row r="25" spans="2:29" ht="25.5" customHeight="1">
      <c r="B25" s="676"/>
      <c r="C25" s="139" t="s">
        <v>219</v>
      </c>
      <c r="D25" s="139"/>
      <c r="E25" s="139"/>
      <c r="F25" s="663" t="str">
        <f>Data!E23</f>
        <v>Rajahmundry</v>
      </c>
      <c r="G25" s="663"/>
      <c r="H25" s="663"/>
      <c r="I25" s="663"/>
      <c r="J25" s="663"/>
      <c r="K25" s="663"/>
      <c r="L25" s="663"/>
      <c r="M25" s="146"/>
      <c r="N25" s="161"/>
      <c r="O25" s="140" t="s">
        <v>220</v>
      </c>
      <c r="P25" s="119">
        <v>0</v>
      </c>
      <c r="Q25" s="119">
        <v>0</v>
      </c>
      <c r="R25" s="119">
        <v>2</v>
      </c>
      <c r="S25" s="122"/>
      <c r="T25" s="173" t="s">
        <v>355</v>
      </c>
      <c r="U25" s="117"/>
      <c r="V25" s="110"/>
    </row>
    <row r="26" spans="2:29" ht="4.5" customHeight="1">
      <c r="B26" s="676"/>
      <c r="C26" s="133"/>
      <c r="E26" s="122"/>
      <c r="F26" s="122"/>
      <c r="G26" s="122"/>
      <c r="H26" s="122"/>
      <c r="I26" s="122"/>
      <c r="J26" s="122"/>
      <c r="K26" s="122"/>
      <c r="L26" s="122"/>
      <c r="M26" s="148"/>
      <c r="N26" s="161"/>
      <c r="P26" s="162"/>
      <c r="Q26" s="162"/>
      <c r="R26" s="162"/>
      <c r="S26" s="122"/>
      <c r="T26" s="367"/>
      <c r="U26" s="163"/>
      <c r="V26" s="111"/>
      <c r="W26" s="149"/>
      <c r="X26" s="122"/>
    </row>
    <row r="27" spans="2:29" ht="25.5" customHeight="1">
      <c r="B27" s="676"/>
      <c r="C27" s="133"/>
      <c r="E27" s="122"/>
      <c r="F27" s="122"/>
      <c r="G27" s="122"/>
      <c r="H27" s="122"/>
      <c r="I27" s="122"/>
      <c r="J27" s="122"/>
      <c r="K27" s="122"/>
      <c r="L27" s="122"/>
      <c r="M27" s="148"/>
      <c r="N27" s="161"/>
      <c r="O27" s="140" t="s">
        <v>221</v>
      </c>
      <c r="P27" s="119">
        <v>0</v>
      </c>
      <c r="Q27" s="119">
        <v>0</v>
      </c>
      <c r="R27" s="119">
        <v>3</v>
      </c>
      <c r="S27" s="164"/>
      <c r="T27" s="173" t="s">
        <v>354</v>
      </c>
      <c r="U27" s="163"/>
      <c r="V27" s="111"/>
      <c r="W27" s="149"/>
      <c r="X27" s="122"/>
    </row>
    <row r="28" spans="2:29" ht="4.5" customHeight="1">
      <c r="B28" s="676"/>
      <c r="C28" s="165"/>
      <c r="D28" s="142"/>
      <c r="E28" s="142"/>
      <c r="F28" s="142"/>
      <c r="G28" s="142"/>
      <c r="H28" s="142"/>
      <c r="I28" s="142"/>
      <c r="J28" s="142"/>
      <c r="K28" s="142"/>
      <c r="L28" s="142"/>
      <c r="M28" s="142"/>
      <c r="N28" s="166"/>
      <c r="O28" s="142"/>
      <c r="P28" s="142"/>
      <c r="Q28" s="142"/>
      <c r="R28" s="142"/>
      <c r="S28" s="142"/>
      <c r="T28" s="142"/>
      <c r="U28" s="143"/>
      <c r="V28" s="110"/>
    </row>
    <row r="29" spans="2:29" ht="4.5" customHeight="1">
      <c r="B29" s="676"/>
      <c r="C29" s="133"/>
      <c r="F29" s="142"/>
      <c r="M29" s="167"/>
      <c r="R29" s="142"/>
      <c r="U29" s="117"/>
      <c r="V29" s="110"/>
    </row>
    <row r="30" spans="2:29" ht="24.75" customHeight="1">
      <c r="B30" s="676"/>
      <c r="C30" s="113" t="s">
        <v>222</v>
      </c>
      <c r="E30" s="146"/>
      <c r="F30" s="166" t="s">
        <v>223</v>
      </c>
      <c r="G30" s="664" t="s">
        <v>224</v>
      </c>
      <c r="H30" s="665"/>
      <c r="I30" s="665"/>
      <c r="J30" s="665"/>
      <c r="K30" s="665"/>
      <c r="L30" s="666"/>
      <c r="M30" s="166" t="s">
        <v>225</v>
      </c>
      <c r="N30" s="164"/>
      <c r="O30" s="154" t="s">
        <v>226</v>
      </c>
      <c r="P30" s="119" t="str">
        <f>Y69</f>
        <v>2</v>
      </c>
      <c r="Q30" s="119" t="str">
        <f>Z69</f>
        <v>4</v>
      </c>
      <c r="R30" s="119" t="str">
        <f>AA69</f>
        <v>0</v>
      </c>
      <c r="S30" s="119" t="str">
        <f>AB69</f>
        <v>6</v>
      </c>
      <c r="U30" s="117"/>
      <c r="V30" s="110"/>
      <c r="Y30" s="667"/>
      <c r="Z30" s="667"/>
      <c r="AA30" s="668"/>
      <c r="AB30" s="166" t="s">
        <v>223</v>
      </c>
      <c r="AC30" s="135" t="s">
        <v>227</v>
      </c>
    </row>
    <row r="31" spans="2:29" ht="15" customHeight="1">
      <c r="B31" s="676"/>
      <c r="C31" s="133"/>
      <c r="U31" s="117"/>
      <c r="V31" s="110"/>
    </row>
    <row r="32" spans="2:29" ht="15" customHeight="1">
      <c r="B32" s="676"/>
      <c r="C32" s="139" t="str">
        <f>CONCATENATE("Pay Bill Amount Rs.",X32,"/- (In words"," ",$Y$89,")")</f>
        <v>Pay Bill Amount Rs.17081/- (In words Seventeen thousand Eighty One only)</v>
      </c>
      <c r="D32" s="168"/>
      <c r="E32" s="169"/>
      <c r="J32" s="316"/>
      <c r="K32" s="316"/>
      <c r="L32" s="316"/>
      <c r="M32" s="316"/>
      <c r="N32" s="316"/>
      <c r="O32" s="316"/>
      <c r="P32" s="316"/>
      <c r="Q32" s="316"/>
      <c r="R32" s="316"/>
      <c r="S32" s="316"/>
      <c r="T32" s="316"/>
      <c r="U32" s="170"/>
      <c r="V32" s="171"/>
      <c r="W32" s="172"/>
      <c r="X32" s="669">
        <f>cal!B112</f>
        <v>17081</v>
      </c>
      <c r="Y32" s="669"/>
      <c r="Z32" s="669"/>
    </row>
    <row r="33" spans="2:22" ht="23.25" customHeight="1">
      <c r="B33" s="676"/>
      <c r="C33" s="670"/>
      <c r="D33" s="670"/>
      <c r="E33" s="670"/>
      <c r="F33" s="670"/>
      <c r="G33" s="670"/>
      <c r="H33" s="670"/>
      <c r="I33" s="670"/>
      <c r="J33" s="670"/>
      <c r="K33" s="670"/>
      <c r="L33" s="670"/>
      <c r="M33" s="670"/>
      <c r="N33" s="670"/>
      <c r="O33" s="670"/>
      <c r="P33" s="670"/>
      <c r="Q33" s="670"/>
      <c r="R33" s="670"/>
      <c r="S33" s="670"/>
      <c r="T33" s="670"/>
      <c r="U33" s="117"/>
      <c r="V33" s="110"/>
    </row>
    <row r="34" spans="2:22" ht="6" customHeight="1">
      <c r="B34" s="676"/>
      <c r="C34" s="168" t="s">
        <v>50</v>
      </c>
      <c r="D34" s="139"/>
      <c r="E34" s="139"/>
      <c r="F34" s="139"/>
      <c r="G34" s="139"/>
      <c r="H34" s="139"/>
      <c r="I34" s="139"/>
      <c r="J34" s="139"/>
      <c r="K34" s="139"/>
      <c r="L34" s="139"/>
      <c r="M34" s="174"/>
      <c r="N34" s="175"/>
      <c r="U34" s="117"/>
      <c r="V34" s="110"/>
    </row>
    <row r="35" spans="2:22" ht="16.5" customHeight="1">
      <c r="B35" s="676"/>
      <c r="C35" s="176"/>
      <c r="D35" s="176"/>
      <c r="E35" s="176"/>
      <c r="F35" s="176"/>
      <c r="G35" s="176"/>
      <c r="H35" s="176"/>
      <c r="I35" s="176"/>
      <c r="J35" s="671" t="s">
        <v>229</v>
      </c>
      <c r="K35" s="671"/>
      <c r="L35" s="671"/>
      <c r="M35" s="671"/>
      <c r="O35" s="176"/>
      <c r="P35" s="113" t="s">
        <v>230</v>
      </c>
      <c r="Q35" s="177"/>
      <c r="U35" s="117"/>
      <c r="V35" s="110"/>
    </row>
    <row r="36" spans="2:22" ht="22.5" customHeight="1">
      <c r="B36" s="676"/>
      <c r="C36" s="139" t="s">
        <v>231</v>
      </c>
      <c r="D36" s="139"/>
      <c r="E36" s="139"/>
      <c r="F36" s="139"/>
      <c r="G36" s="139"/>
      <c r="H36" s="139"/>
      <c r="I36" s="139"/>
      <c r="J36" s="139"/>
      <c r="K36" s="139"/>
      <c r="L36" s="139"/>
      <c r="M36" s="178"/>
      <c r="N36" s="178"/>
      <c r="O36" s="178"/>
      <c r="P36" s="178"/>
      <c r="Q36" s="178"/>
      <c r="U36" s="117"/>
      <c r="V36" s="110"/>
    </row>
    <row r="37" spans="2:22" ht="22.5" customHeight="1">
      <c r="B37" s="116"/>
      <c r="D37" s="139"/>
      <c r="E37" s="139"/>
      <c r="F37" s="139"/>
      <c r="G37" s="139"/>
      <c r="H37" s="139"/>
      <c r="I37" s="139"/>
      <c r="J37" s="139"/>
      <c r="K37" s="139"/>
      <c r="L37" s="139"/>
      <c r="M37" s="178"/>
      <c r="N37" s="178"/>
      <c r="O37" s="178"/>
      <c r="P37" s="178"/>
      <c r="Q37" s="178"/>
      <c r="U37" s="117"/>
      <c r="V37" s="110"/>
    </row>
    <row r="38" spans="2:22" ht="36" customHeight="1">
      <c r="B38" s="116"/>
      <c r="C38" s="177"/>
      <c r="D38" s="139"/>
      <c r="E38" s="139"/>
      <c r="F38" s="139"/>
      <c r="G38" s="139"/>
      <c r="H38" s="139"/>
      <c r="I38" s="139"/>
      <c r="J38" s="139"/>
      <c r="K38" s="139"/>
      <c r="L38" s="139"/>
      <c r="M38" s="178"/>
      <c r="N38" s="178"/>
      <c r="O38" s="178"/>
      <c r="P38" s="178"/>
      <c r="Q38" s="179" t="s">
        <v>232</v>
      </c>
      <c r="U38" s="117"/>
      <c r="V38" s="110"/>
    </row>
    <row r="39" spans="2:22" ht="22.5" customHeight="1">
      <c r="B39" s="116"/>
      <c r="C39" s="672" t="s">
        <v>233</v>
      </c>
      <c r="D39" s="672"/>
      <c r="E39" s="672"/>
      <c r="F39" s="672"/>
      <c r="G39" s="672"/>
      <c r="H39" s="672"/>
      <c r="I39" s="672"/>
      <c r="J39" s="672"/>
      <c r="K39" s="672"/>
      <c r="L39" s="672"/>
      <c r="M39" s="672"/>
      <c r="N39" s="672"/>
      <c r="O39" s="672"/>
      <c r="P39" s="672"/>
      <c r="Q39" s="672"/>
      <c r="R39" s="672"/>
      <c r="S39" s="672"/>
      <c r="T39" s="672"/>
      <c r="U39" s="132"/>
      <c r="V39" s="110"/>
    </row>
    <row r="40" spans="2:22" ht="18.75" customHeight="1">
      <c r="B40" s="116"/>
      <c r="C40" s="667" t="s">
        <v>234</v>
      </c>
      <c r="D40" s="667"/>
      <c r="E40" s="667"/>
      <c r="F40" s="667"/>
      <c r="G40" s="667"/>
      <c r="H40" s="667"/>
      <c r="I40" s="667"/>
      <c r="J40" s="667"/>
      <c r="K40" s="667"/>
      <c r="L40" s="667"/>
      <c r="M40" s="667"/>
      <c r="N40" s="667"/>
      <c r="O40" s="667"/>
      <c r="P40" s="667"/>
      <c r="Q40" s="667"/>
      <c r="R40" s="667"/>
      <c r="S40" s="667"/>
      <c r="T40" s="667"/>
      <c r="U40" s="673"/>
      <c r="V40" s="110"/>
    </row>
    <row r="41" spans="2:22" ht="18.75" customHeight="1">
      <c r="B41" s="116"/>
      <c r="C41" s="674" t="s">
        <v>235</v>
      </c>
      <c r="D41" s="674"/>
      <c r="E41" s="674"/>
      <c r="F41" s="674"/>
      <c r="G41" s="674"/>
      <c r="H41" s="674"/>
      <c r="I41" s="674"/>
      <c r="J41" s="674"/>
      <c r="K41" s="674"/>
      <c r="L41" s="674"/>
      <c r="M41" s="674"/>
      <c r="N41" s="674"/>
      <c r="O41" s="674"/>
      <c r="P41" s="674"/>
      <c r="Q41" s="674"/>
      <c r="R41" s="674"/>
      <c r="S41" s="674"/>
      <c r="T41" s="674"/>
      <c r="U41" s="675"/>
      <c r="V41" s="110"/>
    </row>
    <row r="42" spans="2:22" ht="18.75" customHeight="1">
      <c r="B42" s="116"/>
      <c r="C42" s="667" t="s">
        <v>236</v>
      </c>
      <c r="D42" s="667"/>
      <c r="E42" s="667"/>
      <c r="F42" s="667"/>
      <c r="G42" s="667"/>
      <c r="H42" s="667"/>
      <c r="I42" s="667"/>
      <c r="J42" s="667"/>
      <c r="K42" s="667"/>
      <c r="L42" s="667"/>
      <c r="M42" s="667"/>
      <c r="N42" s="667"/>
      <c r="O42" s="667"/>
      <c r="P42" s="667"/>
      <c r="Q42" s="667"/>
      <c r="R42" s="667"/>
      <c r="S42" s="667"/>
      <c r="T42" s="667"/>
      <c r="U42" s="673"/>
      <c r="V42" s="110"/>
    </row>
    <row r="43" spans="2:22" ht="17.25" customHeight="1">
      <c r="B43" s="116"/>
      <c r="I43" s="122"/>
      <c r="U43" s="117"/>
      <c r="V43" s="110"/>
    </row>
    <row r="44" spans="2:22" ht="17.25" customHeight="1">
      <c r="B44" s="116"/>
      <c r="I44" s="122"/>
      <c r="U44" s="117"/>
      <c r="V44" s="110"/>
    </row>
    <row r="45" spans="2:22" ht="17.25" customHeight="1">
      <c r="B45" s="116"/>
      <c r="I45" s="122"/>
      <c r="U45" s="117"/>
      <c r="V45" s="110"/>
    </row>
    <row r="46" spans="2:22" ht="17.25" customHeight="1">
      <c r="B46" s="116"/>
      <c r="O46" s="662" t="s">
        <v>237</v>
      </c>
      <c r="P46" s="662"/>
      <c r="Q46" s="662"/>
      <c r="R46" s="662"/>
      <c r="S46" s="662"/>
      <c r="T46" s="662"/>
      <c r="U46" s="117"/>
      <c r="V46" s="110"/>
    </row>
    <row r="47" spans="2:22" ht="21.75" customHeight="1">
      <c r="B47" s="116"/>
      <c r="E47" s="151"/>
      <c r="U47" s="117"/>
      <c r="V47" s="110"/>
    </row>
    <row r="48" spans="2:22">
      <c r="B48" s="116"/>
      <c r="U48" s="117"/>
      <c r="V48" s="110"/>
    </row>
    <row r="49" spans="2:29" ht="13.5" thickBot="1">
      <c r="B49" s="180"/>
      <c r="C49" s="181"/>
      <c r="D49" s="181"/>
      <c r="E49" s="181"/>
      <c r="F49" s="181"/>
      <c r="G49" s="181"/>
      <c r="H49" s="181"/>
      <c r="I49" s="181"/>
      <c r="J49" s="181"/>
      <c r="K49" s="181"/>
      <c r="L49" s="181"/>
      <c r="M49" s="181"/>
      <c r="N49" s="182"/>
      <c r="O49" s="181"/>
      <c r="P49" s="181"/>
      <c r="Q49" s="181"/>
      <c r="R49" s="181"/>
      <c r="S49" s="181"/>
      <c r="T49" s="181"/>
      <c r="U49" s="183"/>
      <c r="V49" s="110"/>
    </row>
    <row r="50" spans="2:29" s="110" customFormat="1" ht="21.75" customHeight="1">
      <c r="N50" s="111"/>
      <c r="W50" s="112"/>
    </row>
    <row r="56" spans="2:29" hidden="1">
      <c r="Z56" s="160">
        <f>Z9</f>
        <v>0</v>
      </c>
    </row>
    <row r="57" spans="2:29" hidden="1">
      <c r="Y57" s="113" t="str">
        <f>LEFT(Z56,4)</f>
        <v>0</v>
      </c>
    </row>
    <row r="58" spans="2:29" hidden="1">
      <c r="Y58" s="113" t="str">
        <f>LEFT(Y57,1)</f>
        <v>0</v>
      </c>
      <c r="Z58" s="113" t="str">
        <f>RIGHT(LEFT(Y57,2),1)</f>
        <v>0</v>
      </c>
      <c r="AA58" s="113" t="str">
        <f>LEFT(RIGHT(Y57,2),1)</f>
        <v>0</v>
      </c>
      <c r="AB58" s="113" t="str">
        <f>RIGHT(RIGHT(Y57,2),1)</f>
        <v>0</v>
      </c>
      <c r="AC58" s="113" t="str">
        <f>RIGHT(RIGHT(Z57,2),1)</f>
        <v/>
      </c>
    </row>
    <row r="59" spans="2:29" hidden="1">
      <c r="Z59" s="113">
        <v>2406010010003010</v>
      </c>
    </row>
    <row r="61" spans="2:29" hidden="1">
      <c r="Z61" s="113" t="str">
        <f>LEFT(Z59,6)</f>
        <v>240601</v>
      </c>
    </row>
    <row r="63" spans="2:29" hidden="1">
      <c r="Y63" s="113" t="str">
        <f>LEFT(Z61,4)</f>
        <v>2406</v>
      </c>
      <c r="Z63" s="113" t="str">
        <f>LEFT(Z61,3)</f>
        <v>240</v>
      </c>
      <c r="AA63" s="113" t="str">
        <f>RIGHT(Z61,3)</f>
        <v>601</v>
      </c>
    </row>
    <row r="65" spans="25:61" hidden="1">
      <c r="Y65" s="113" t="str">
        <f>LEFT(Y63,1)</f>
        <v>2</v>
      </c>
      <c r="Z65" s="113" t="str">
        <f>LEFT(RIGHT(Z63,2),1)</f>
        <v>4</v>
      </c>
      <c r="AA65" s="113">
        <f>RIGHT(AA63,1)*1</f>
        <v>1</v>
      </c>
    </row>
    <row r="66" spans="25:61" hidden="1">
      <c r="AB66" s="113" t="s">
        <v>214</v>
      </c>
      <c r="AC66" s="113" t="s">
        <v>214</v>
      </c>
    </row>
    <row r="67" spans="25:61" hidden="1">
      <c r="Z67" s="113" t="str">
        <f>LEFT(Z61,4)</f>
        <v>2406</v>
      </c>
    </row>
    <row r="69" spans="25:61" hidden="1">
      <c r="Y69" s="113" t="str">
        <f>LEFT(RIGHT(Z67,4),1)</f>
        <v>2</v>
      </c>
      <c r="Z69" s="113" t="str">
        <f>LEFT(RIGHT(Z67,3),1)</f>
        <v>4</v>
      </c>
      <c r="AA69" s="113" t="str">
        <f>LEFT(RIGHT(Z67,2),1)</f>
        <v>0</v>
      </c>
      <c r="AB69" s="113" t="str">
        <f>RIGHT(RIGHT(Z67,2),1)</f>
        <v>6</v>
      </c>
    </row>
    <row r="77" spans="25:61" hidden="1">
      <c r="Y77" s="66">
        <f>X32</f>
        <v>17081</v>
      </c>
      <c r="Z77" s="67">
        <f>(Y77-Y80)/1000</f>
        <v>17</v>
      </c>
      <c r="AA77" s="67"/>
      <c r="AB77" s="67"/>
      <c r="AC77" s="67"/>
      <c r="AD77" s="67"/>
      <c r="AE77" s="67"/>
      <c r="AF77" s="67"/>
      <c r="AG77" s="67"/>
      <c r="AH77" s="67"/>
      <c r="AI77" s="67"/>
      <c r="AJ77" s="67"/>
      <c r="AK77" s="67"/>
      <c r="AL77" s="67">
        <v>1</v>
      </c>
      <c r="AM77" s="67" t="s">
        <v>125</v>
      </c>
      <c r="AN77" s="67"/>
      <c r="AO77" s="139"/>
      <c r="AP77" s="67"/>
      <c r="AQ77" s="67"/>
      <c r="AR77" s="67"/>
      <c r="AS77" s="67"/>
      <c r="AT77" s="67"/>
      <c r="AU77" s="67"/>
      <c r="AV77" s="67"/>
      <c r="AW77" s="67"/>
      <c r="AX77" s="67"/>
      <c r="AY77" s="67"/>
      <c r="AZ77" s="67"/>
      <c r="BA77" s="67"/>
      <c r="BB77" s="67"/>
      <c r="BC77" s="67"/>
      <c r="BD77" s="67"/>
      <c r="BE77" s="67"/>
      <c r="BF77" s="67"/>
      <c r="BG77" s="67"/>
      <c r="BH77" s="67"/>
      <c r="BI77" s="67"/>
    </row>
    <row r="78" spans="25:61" hidden="1">
      <c r="Y78" s="67">
        <f>(Z77-Y79)/100</f>
        <v>0</v>
      </c>
      <c r="Z78" s="67">
        <f>Y78</f>
        <v>0</v>
      </c>
      <c r="AA78" s="67">
        <f>RIGHT(Z78,2)*1</f>
        <v>0</v>
      </c>
      <c r="AB78" s="67">
        <f>(Z78-AA78)/100</f>
        <v>0</v>
      </c>
      <c r="AC78" s="67">
        <f>(AA78-RIGHT(AA78,1)*1)/10</f>
        <v>0</v>
      </c>
      <c r="AD78" s="67">
        <f>RIGHT(Z78,1)*1</f>
        <v>0</v>
      </c>
      <c r="AE78" s="67" t="str">
        <f>IF(AC78=AL78,AN78,IF(AC78=AL79,AN79,IF(AC78=AL80,AN80,IF(AC78=AL81,AN81,IF(AC78=AL82,AN82,IF(AC78=AL83,AN83,IF(AC78=AL84,AN84,IF(AC78=AL85,AN85," "))))))))</f>
        <v xml:space="preserve"> </v>
      </c>
      <c r="AF78" s="67" t="str">
        <f>IF(AC78=1," ",IF(AD78=AL77,AM77,IF(AD78=AL78,AM78,IF(AD78=AL79,AM79,IF(AD78=AL80,AM80,IF(AD78=AL81,AM81,IF(AD78=AL82,AM82," ")))))))</f>
        <v xml:space="preserve"> </v>
      </c>
      <c r="AG78" s="67" t="str">
        <f>IF(AC78=1," ",IF(AD78=AL83,AM83,IF(AD78=AL84,AM84,IF(AD78=AL85,AM85," "))))</f>
        <v xml:space="preserve"> </v>
      </c>
      <c r="AH78" s="67" t="str">
        <f>IF(AC78=0," ",IF(AC78&gt;1," ",IF(AD78=AL78,AM88,IF(AD78=AL79,AM89,IF(AD78=AL80,AM90,IF(AD78=AL81,AM91,IF(AD78=AL82,AM92,IF(AD78=AL83,AM93," "))))))))</f>
        <v xml:space="preserve"> </v>
      </c>
      <c r="AI78" s="67" t="str">
        <f>IF(AC78=0," ",IF(AC78&gt;1," ",IF(AD78=AL84,AM94,IF(AD78=AL85,AM95,IF(AD78=AL77,AM87,IF(AD78=0,AM86," "))))))</f>
        <v xml:space="preserve"> </v>
      </c>
      <c r="AJ78" s="67" t="str">
        <f>IF(AC78=0," ","lakh")</f>
        <v xml:space="preserve"> </v>
      </c>
      <c r="AK78" s="67" t="str">
        <f>IF(AD78=0," ",IF(AC78&gt;0," ","lakh"))</f>
        <v xml:space="preserve"> </v>
      </c>
      <c r="AL78" s="67">
        <v>2</v>
      </c>
      <c r="AM78" s="67" t="s">
        <v>126</v>
      </c>
      <c r="AN78" s="67" t="s">
        <v>127</v>
      </c>
      <c r="AO78" s="139"/>
      <c r="AP78" s="67"/>
      <c r="AQ78" s="67"/>
      <c r="AR78" s="67"/>
      <c r="AS78" s="67"/>
      <c r="AT78" s="67"/>
      <c r="AU78" s="67"/>
      <c r="AV78" s="67"/>
      <c r="AW78" s="67"/>
      <c r="AX78" s="67"/>
      <c r="AY78" s="67"/>
      <c r="AZ78" s="67"/>
      <c r="BA78" s="67"/>
      <c r="BB78" s="67"/>
      <c r="BC78" s="67"/>
      <c r="BD78" s="67"/>
      <c r="BE78" s="67"/>
      <c r="BF78" s="67"/>
      <c r="BG78" s="67"/>
      <c r="BH78" s="67"/>
      <c r="BI78" s="67"/>
    </row>
    <row r="79" spans="25:61" hidden="1">
      <c r="Y79" s="67">
        <f>RIGHT(Z77,2)*1</f>
        <v>17</v>
      </c>
      <c r="Z79" s="67">
        <f>Y79</f>
        <v>17</v>
      </c>
      <c r="AA79" s="67">
        <f>RIGHT(Z79,2)*1</f>
        <v>17</v>
      </c>
      <c r="AB79" s="67">
        <f>(Z79-AA79)/100</f>
        <v>0</v>
      </c>
      <c r="AC79" s="67">
        <f>(AA79-RIGHT(AA79,1)*1)/10</f>
        <v>1</v>
      </c>
      <c r="AD79" s="67">
        <f>RIGHT(Z79,1)*1</f>
        <v>7</v>
      </c>
      <c r="AE79" s="67" t="str">
        <f>IF(AC79=AL78,AN78,IF(AC79=AL79,AN79,IF(AC79=AL80,AN80,IF(AC79=AL81,AN81,IF(AC79=AL82,AN82,IF(AC79=AL83,AN83,IF(AC79=AL84,AN84,IF(AC79=AL85,AN85," "))))))))</f>
        <v xml:space="preserve"> </v>
      </c>
      <c r="AF79" s="67" t="str">
        <f>IF(AC79=1," ",IF(AD79=AL77,AM77,IF(AD79=AL78,AM78,IF(AD79=AL79,AM79,IF(AD79=AL80,AM80,IF(AD79=AL81,AM81,IF(AD79=AL82,AM82," ")))))))</f>
        <v xml:space="preserve"> </v>
      </c>
      <c r="AG79" s="67" t="str">
        <f>IF(AC79=1," ",IF(AD79=AL83,AM83,IF(AD79=AL84,AM84,IF(AD79=AL85,AM85," "))))</f>
        <v xml:space="preserve"> </v>
      </c>
      <c r="AH79" s="67" t="str">
        <f>IF(AC79=0," ",IF(AC79&gt;1," ",IF(AD79=AL78,AM88,IF(AD79=AL79,AM89,IF(AD79=AL80,AM90,IF(AD79=AL81,AM91,IF(AD79=AL82,AM92,IF(AD79=AL83,AM93," "))))))))</f>
        <v>Seventeen</v>
      </c>
      <c r="AI79" s="67" t="str">
        <f>IF(AC79=0," ",IF(AC79&gt;1," ",IF(AD79=AL84,AM94,IF(AD79=AL85,AM95,IF(AD79=AL77,AM87,IF(AD79=0,AM86," "))))))</f>
        <v xml:space="preserve"> </v>
      </c>
      <c r="AJ79" s="67" t="str">
        <f>IF(AC79=0," ","thousand")</f>
        <v>thousand</v>
      </c>
      <c r="AK79" s="67" t="str">
        <f>IF(AD79=0," ",IF(AC79&gt;0," ","thousand"))</f>
        <v xml:space="preserve"> </v>
      </c>
      <c r="AL79" s="67">
        <v>3</v>
      </c>
      <c r="AM79" s="67" t="s">
        <v>128</v>
      </c>
      <c r="AN79" s="67" t="s">
        <v>129</v>
      </c>
      <c r="AO79" s="139"/>
      <c r="AP79" s="67"/>
      <c r="AQ79" s="67"/>
      <c r="AR79" s="67"/>
      <c r="AS79" s="67"/>
      <c r="AT79" s="67"/>
      <c r="AU79" s="67"/>
      <c r="AV79" s="67"/>
      <c r="AW79" s="67"/>
      <c r="AX79" s="67"/>
      <c r="AY79" s="67"/>
      <c r="AZ79" s="67"/>
      <c r="BA79" s="67"/>
      <c r="BB79" s="67"/>
      <c r="BC79" s="67"/>
      <c r="BD79" s="67"/>
      <c r="BE79" s="67"/>
      <c r="BF79" s="67"/>
      <c r="BG79" s="67"/>
      <c r="BH79" s="67"/>
      <c r="BI79" s="67"/>
    </row>
    <row r="80" spans="25:61" hidden="1">
      <c r="Y80" s="67">
        <f>RIGHT(Y77,3)*1</f>
        <v>81</v>
      </c>
      <c r="Z80" s="67">
        <f>Y80</f>
        <v>81</v>
      </c>
      <c r="AA80" s="67">
        <f>ROUND((Z80-AB81)/100,0)</f>
        <v>0</v>
      </c>
      <c r="AB80" s="67"/>
      <c r="AC80" s="67"/>
      <c r="AD80" s="67"/>
      <c r="AE80" s="67"/>
      <c r="AF80" s="67" t="str">
        <f>IF(AA80=0," ",IF(AA80=AL77,AM77,IF(AA80=AL78,AM78,IF(AA80=AL79,AM79,IF(AA80=AL80,AM80,IF(AA80=AL81,AM81,IF(AA80=AL82,AM82," ")))))))</f>
        <v xml:space="preserve"> </v>
      </c>
      <c r="AG80" s="67" t="str">
        <f>IF(AA80=0," ",IF(AA80=AL83,AM83,IF(AA80=AL84,AM84,IF(AA80=AL85,AM85," "))))</f>
        <v xml:space="preserve"> </v>
      </c>
      <c r="AH80" s="67"/>
      <c r="AI80" s="67"/>
      <c r="AJ80" s="67" t="str">
        <f>IF(AA80=0," ","hundred")</f>
        <v xml:space="preserve"> </v>
      </c>
      <c r="AK80" s="67"/>
      <c r="AL80" s="67">
        <v>4</v>
      </c>
      <c r="AM80" s="67" t="s">
        <v>130</v>
      </c>
      <c r="AN80" s="67" t="s">
        <v>131</v>
      </c>
      <c r="AO80" s="139"/>
      <c r="AP80" s="67"/>
      <c r="AQ80" s="67"/>
      <c r="AR80" s="67"/>
      <c r="AS80" s="67"/>
      <c r="AT80" s="67"/>
      <c r="AU80" s="67"/>
      <c r="AV80" s="67"/>
      <c r="AW80" s="67"/>
      <c r="AX80" s="67"/>
      <c r="AY80" s="67"/>
      <c r="AZ80" s="67"/>
      <c r="BA80" s="67"/>
      <c r="BB80" s="67"/>
      <c r="BC80" s="67"/>
      <c r="BD80" s="67"/>
      <c r="BE80" s="67"/>
      <c r="BF80" s="67"/>
      <c r="BG80" s="67"/>
      <c r="BH80" s="67"/>
      <c r="BI80" s="67"/>
    </row>
    <row r="81" spans="18:61" hidden="1">
      <c r="R81" s="139"/>
      <c r="S81" s="139"/>
      <c r="T81" s="139"/>
      <c r="U81" s="139"/>
      <c r="Y81" s="67"/>
      <c r="Z81" s="67"/>
      <c r="AA81" s="67"/>
      <c r="AB81" s="67">
        <f>RIGHT(Z80,2)*1</f>
        <v>81</v>
      </c>
      <c r="AC81" s="67">
        <f>(AB81-RIGHT(AB81,1)*1)/10</f>
        <v>8</v>
      </c>
      <c r="AD81" s="67">
        <f>RIGHT(Z80,1)*1</f>
        <v>1</v>
      </c>
      <c r="AE81" s="67" t="str">
        <f>IF(AC81=AL78,AN78,IF(AC81=AL79,AN79,IF(AC81=AL80,AN80,IF(AC81=AL81,AN81,IF(AC81=AL82,AN82,IF(AC81=AL83,AN83,IF(AC81=AL84,AN84,IF(AC81=AL85,AN85," "))))))))</f>
        <v xml:space="preserve">Eighty </v>
      </c>
      <c r="AF81" s="67" t="str">
        <f>IF(AC81=1," ",IF(AD81=AL77,AM77,IF(AD81=AL78,AM78,IF(AD81=AL79,AM79,IF(AD81=AL80,AM80,IF(AD81=AL81,AM81,IF(AD81=AL82,AM82," ")))))))</f>
        <v>One</v>
      </c>
      <c r="AG81" s="67" t="str">
        <f>IF(AC81=1," ",IF(AD81=AL83,AM83,IF(AD81=AL84,AM84,IF(AD81=AL85,AM85," "))))</f>
        <v xml:space="preserve"> </v>
      </c>
      <c r="AH81" s="67" t="str">
        <f>IF(AC81=0," ",IF(AC81&gt;1," ",IF(AD81=AL78,AM88,IF(AD81=AL79,AM89,IF(AD81=AL80,AM90,IF(AD81=AL81,AM91,IF(AD81=AL82,AM92,IF(AD81=AL83,AM93," "))))))))</f>
        <v xml:space="preserve"> </v>
      </c>
      <c r="AI81" s="67" t="str">
        <f>IF(AC81=0," ",IF(AC81&gt;1," ",IF(AD81=AL84,AM94,IF(AD81=AL85,AM95,IF(AD81=AL77,AM87,IF(AD81=0,AM86," "))))))</f>
        <v xml:space="preserve"> </v>
      </c>
      <c r="AJ81" s="67"/>
      <c r="AK81" s="67"/>
      <c r="AL81" s="67">
        <v>5</v>
      </c>
      <c r="AM81" s="67" t="s">
        <v>132</v>
      </c>
      <c r="AN81" s="67" t="s">
        <v>133</v>
      </c>
      <c r="AO81" s="139"/>
      <c r="AP81" s="67"/>
      <c r="AQ81" s="67"/>
      <c r="AR81" s="67"/>
      <c r="AS81" s="67"/>
      <c r="AT81" s="67"/>
      <c r="AU81" s="67"/>
      <c r="AV81" s="67"/>
      <c r="AW81" s="67"/>
      <c r="AX81" s="67"/>
      <c r="AY81" s="67"/>
      <c r="AZ81" s="67"/>
      <c r="BA81" s="67"/>
      <c r="BB81" s="67"/>
      <c r="BC81" s="67"/>
      <c r="BD81" s="67"/>
      <c r="BE81" s="67"/>
      <c r="BF81" s="67"/>
      <c r="BG81" s="67"/>
      <c r="BH81" s="67"/>
      <c r="BI81" s="67"/>
    </row>
    <row r="82" spans="18:61" hidden="1">
      <c r="R82" s="139"/>
      <c r="S82" s="139"/>
      <c r="T82" s="139"/>
      <c r="U82" s="139"/>
      <c r="Y82" s="67"/>
      <c r="Z82" s="67"/>
      <c r="AA82" s="67"/>
      <c r="AB82" s="67"/>
      <c r="AC82" s="67">
        <f>AC81</f>
        <v>8</v>
      </c>
      <c r="AD82" s="67">
        <f>AD81</f>
        <v>1</v>
      </c>
      <c r="AE82" s="67"/>
      <c r="AF82" s="67"/>
      <c r="AG82" s="67"/>
      <c r="AH82" s="67"/>
      <c r="AI82" s="67"/>
      <c r="AJ82" s="67"/>
      <c r="AK82" s="67"/>
      <c r="AL82" s="67">
        <v>6</v>
      </c>
      <c r="AM82" s="67" t="s">
        <v>134</v>
      </c>
      <c r="AN82" s="67" t="s">
        <v>135</v>
      </c>
      <c r="AO82" s="139"/>
      <c r="AP82" s="67"/>
      <c r="AQ82" s="67"/>
      <c r="AR82" s="67"/>
      <c r="AS82" s="67"/>
      <c r="AT82" s="67"/>
      <c r="AU82" s="67"/>
      <c r="AV82" s="67"/>
      <c r="AW82" s="67"/>
      <c r="AX82" s="67"/>
      <c r="AY82" s="67"/>
      <c r="AZ82" s="67"/>
      <c r="BA82" s="67"/>
      <c r="BB82" s="67"/>
      <c r="BC82" s="67"/>
      <c r="BD82" s="67"/>
      <c r="BE82" s="67"/>
      <c r="BF82" s="67"/>
      <c r="BG82" s="67"/>
      <c r="BH82" s="67"/>
      <c r="BI82" s="67"/>
    </row>
    <row r="83" spans="18:61" hidden="1">
      <c r="R83" s="139"/>
      <c r="S83" s="139"/>
      <c r="T83" s="139"/>
      <c r="U83" s="139"/>
      <c r="Y83" s="67"/>
      <c r="Z83" s="67"/>
      <c r="AA83" s="67"/>
      <c r="AB83" s="67"/>
      <c r="AC83" s="67"/>
      <c r="AD83" s="67"/>
      <c r="AE83" s="67"/>
      <c r="AF83" s="67"/>
      <c r="AG83" s="67"/>
      <c r="AH83" s="67"/>
      <c r="AI83" s="67"/>
      <c r="AJ83" s="67"/>
      <c r="AK83" s="67"/>
      <c r="AL83" s="67">
        <v>7</v>
      </c>
      <c r="AM83" s="67" t="s">
        <v>136</v>
      </c>
      <c r="AN83" s="67" t="s">
        <v>137</v>
      </c>
      <c r="AO83" s="139"/>
      <c r="AP83" s="67"/>
      <c r="AQ83" s="67"/>
      <c r="AR83" s="67"/>
      <c r="AS83" s="67"/>
      <c r="AT83" s="67"/>
      <c r="AU83" s="67"/>
      <c r="AV83" s="67"/>
      <c r="AW83" s="67"/>
      <c r="AX83" s="67"/>
      <c r="AY83" s="67"/>
      <c r="AZ83" s="67"/>
      <c r="BA83" s="67"/>
      <c r="BB83" s="67"/>
      <c r="BC83" s="67"/>
      <c r="BD83" s="67"/>
      <c r="BE83" s="67"/>
      <c r="BF83" s="67"/>
      <c r="BG83" s="67"/>
      <c r="BH83" s="67"/>
      <c r="BI83" s="67"/>
    </row>
    <row r="84" spans="18:61" hidden="1">
      <c r="R84" s="139"/>
      <c r="S84" s="139"/>
      <c r="T84" s="139"/>
      <c r="U84" s="139"/>
      <c r="Y84" s="67"/>
      <c r="Z84" s="67"/>
      <c r="AA84" s="67"/>
      <c r="AB84" s="67"/>
      <c r="AC84" s="67"/>
      <c r="AD84" s="67"/>
      <c r="AE84" s="67"/>
      <c r="AF84" s="67"/>
      <c r="AG84" s="67"/>
      <c r="AH84" s="67"/>
      <c r="AI84" s="67"/>
      <c r="AJ84" s="67"/>
      <c r="AK84" s="67"/>
      <c r="AL84" s="67">
        <v>8</v>
      </c>
      <c r="AM84" s="67" t="s">
        <v>138</v>
      </c>
      <c r="AN84" s="67" t="s">
        <v>139</v>
      </c>
      <c r="AO84" s="139"/>
      <c r="AP84" s="67"/>
      <c r="AQ84" s="67"/>
      <c r="AR84" s="67"/>
      <c r="AS84" s="67"/>
      <c r="AT84" s="67"/>
      <c r="AU84" s="67"/>
      <c r="AV84" s="67"/>
      <c r="AW84" s="67"/>
      <c r="AX84" s="67"/>
      <c r="AY84" s="67"/>
      <c r="AZ84" s="67"/>
      <c r="BA84" s="67"/>
      <c r="BB84" s="67"/>
      <c r="BC84" s="67"/>
      <c r="BD84" s="67"/>
      <c r="BE84" s="67"/>
      <c r="BF84" s="67"/>
      <c r="BG84" s="67"/>
      <c r="BH84" s="67"/>
      <c r="BI84" s="67"/>
    </row>
    <row r="85" spans="18:61" hidden="1">
      <c r="R85" s="139"/>
      <c r="S85" s="139"/>
      <c r="T85" s="139"/>
      <c r="U85" s="139"/>
      <c r="Y85" s="67" t="str">
        <f>TRIM(AE78&amp;" "&amp;AF78&amp;" "&amp;AG78&amp;" "&amp;AH78&amp;" "&amp;AI78&amp;" "&amp;AJ78&amp;" "&amp;AK78)</f>
        <v/>
      </c>
      <c r="Z85" s="67"/>
      <c r="AA85" s="67"/>
      <c r="AB85" s="67"/>
      <c r="AC85" s="67"/>
      <c r="AD85" s="67"/>
      <c r="AE85" s="67"/>
      <c r="AF85" s="67"/>
      <c r="AG85" s="67"/>
      <c r="AH85" s="67"/>
      <c r="AI85" s="67"/>
      <c r="AJ85" s="67"/>
      <c r="AK85" s="67"/>
      <c r="AL85" s="67">
        <v>9</v>
      </c>
      <c r="AM85" s="67" t="s">
        <v>140</v>
      </c>
      <c r="AN85" s="67" t="s">
        <v>141</v>
      </c>
      <c r="AO85" s="139"/>
      <c r="AP85" s="67"/>
      <c r="AQ85" s="67"/>
      <c r="AR85" s="67"/>
      <c r="AS85" s="67"/>
      <c r="AT85" s="67"/>
      <c r="AU85" s="67"/>
      <c r="AV85" s="67"/>
      <c r="AW85" s="67"/>
      <c r="AX85" s="67"/>
      <c r="AY85" s="67"/>
      <c r="AZ85" s="67"/>
      <c r="BA85" s="67"/>
      <c r="BB85" s="67"/>
      <c r="BC85" s="67"/>
      <c r="BD85" s="67"/>
      <c r="BE85" s="67"/>
      <c r="BF85" s="67"/>
      <c r="BG85" s="67"/>
      <c r="BH85" s="67"/>
      <c r="BI85" s="67"/>
    </row>
    <row r="86" spans="18:61" hidden="1">
      <c r="R86" s="139"/>
      <c r="S86" s="139"/>
      <c r="T86" s="139"/>
      <c r="U86" s="139"/>
      <c r="Y86" s="67" t="str">
        <f>TRIM(AE79&amp;" "&amp;AF79&amp;" "&amp;AG79&amp;" "&amp;AH79&amp;" "&amp;AI79&amp;" "&amp;AJ79&amp;" "&amp;AK79)</f>
        <v>Seventeen thousand</v>
      </c>
      <c r="Z86" s="67"/>
      <c r="AA86" s="67"/>
      <c r="AB86" s="67"/>
      <c r="AC86" s="67"/>
      <c r="AD86" s="67"/>
      <c r="AE86" s="67"/>
      <c r="AF86" s="67"/>
      <c r="AG86" s="67"/>
      <c r="AH86" s="67"/>
      <c r="AI86" s="67"/>
      <c r="AJ86" s="67"/>
      <c r="AK86" s="67"/>
      <c r="AL86" s="67">
        <v>10</v>
      </c>
      <c r="AM86" s="67" t="s">
        <v>142</v>
      </c>
      <c r="AN86" s="67"/>
      <c r="AO86" s="139"/>
      <c r="AP86" s="67"/>
      <c r="AQ86" s="67"/>
      <c r="AR86" s="67"/>
      <c r="AS86" s="67"/>
      <c r="AT86" s="67"/>
      <c r="AU86" s="67"/>
      <c r="AV86" s="67"/>
      <c r="AW86" s="67"/>
      <c r="AX86" s="67"/>
      <c r="AY86" s="67"/>
      <c r="AZ86" s="67"/>
      <c r="BA86" s="67"/>
      <c r="BB86" s="67"/>
      <c r="BC86" s="67"/>
      <c r="BD86" s="67"/>
      <c r="BE86" s="67"/>
      <c r="BF86" s="67"/>
      <c r="BG86" s="67"/>
      <c r="BH86" s="67"/>
      <c r="BI86" s="67"/>
    </row>
    <row r="87" spans="18:61" hidden="1">
      <c r="R87" s="139"/>
      <c r="S87" s="139"/>
      <c r="T87" s="139"/>
      <c r="U87" s="139"/>
      <c r="Y87" s="67" t="str">
        <f>TRIM(AE80&amp;" "&amp;AF80&amp;" "&amp;AG80&amp;" "&amp;AH80&amp;" "&amp;AI80&amp;" "&amp;AJ80&amp;" "&amp;AK80)</f>
        <v/>
      </c>
      <c r="Z87" s="67"/>
      <c r="AA87" s="67"/>
      <c r="AB87" s="67"/>
      <c r="AC87" s="67"/>
      <c r="AD87" s="67"/>
      <c r="AE87" s="67"/>
      <c r="AF87" s="67"/>
      <c r="AG87" s="67"/>
      <c r="AH87" s="67"/>
      <c r="AI87" s="67"/>
      <c r="AJ87" s="67"/>
      <c r="AK87" s="67"/>
      <c r="AL87" s="67">
        <v>11</v>
      </c>
      <c r="AM87" s="67" t="s">
        <v>143</v>
      </c>
      <c r="AN87" s="67"/>
      <c r="AO87" s="139"/>
      <c r="AP87" s="67"/>
      <c r="AQ87" s="67"/>
      <c r="AR87" s="67"/>
      <c r="AS87" s="67"/>
      <c r="AT87" s="67"/>
      <c r="AU87" s="67"/>
      <c r="AV87" s="67"/>
      <c r="AW87" s="67"/>
      <c r="AX87" s="67"/>
      <c r="AY87" s="67"/>
      <c r="AZ87" s="67"/>
      <c r="BA87" s="67"/>
      <c r="BB87" s="67"/>
      <c r="BC87" s="67"/>
      <c r="BD87" s="67"/>
      <c r="BE87" s="67"/>
      <c r="BF87" s="67"/>
      <c r="BG87" s="67"/>
      <c r="BH87" s="67"/>
      <c r="BI87" s="67"/>
    </row>
    <row r="88" spans="18:61" hidden="1">
      <c r="R88" s="139"/>
      <c r="S88" s="139"/>
      <c r="T88" s="139"/>
      <c r="U88" s="139"/>
      <c r="Y88" s="67" t="str">
        <f>TRIM(AE81&amp;" "&amp;AF81&amp;" "&amp;AG81&amp;" "&amp;AH81&amp;" "&amp;AI81)</f>
        <v>Eighty One</v>
      </c>
      <c r="Z88" s="67"/>
      <c r="AA88" s="67"/>
      <c r="AB88" s="67"/>
      <c r="AC88" s="67"/>
      <c r="AD88" s="67"/>
      <c r="AE88" s="67"/>
      <c r="AF88" s="67"/>
      <c r="AG88" s="67"/>
      <c r="AH88" s="67"/>
      <c r="AI88" s="67"/>
      <c r="AJ88" s="67"/>
      <c r="AK88" s="67"/>
      <c r="AL88" s="67">
        <v>12</v>
      </c>
      <c r="AM88" s="67" t="s">
        <v>144</v>
      </c>
      <c r="AN88" s="67"/>
      <c r="AO88" s="139"/>
      <c r="AP88" s="67"/>
      <c r="AQ88" s="67"/>
      <c r="AR88" s="67"/>
      <c r="AS88" s="67"/>
      <c r="AT88" s="67"/>
      <c r="AU88" s="67"/>
      <c r="AV88" s="67"/>
      <c r="AW88" s="67"/>
      <c r="AX88" s="67"/>
      <c r="AY88" s="67"/>
      <c r="AZ88" s="67"/>
      <c r="BA88" s="67"/>
      <c r="BB88" s="67"/>
      <c r="BC88" s="67"/>
      <c r="BD88" s="67"/>
      <c r="BE88" s="67"/>
      <c r="BF88" s="67"/>
      <c r="BG88" s="67"/>
      <c r="BH88" s="67"/>
      <c r="BI88" s="67"/>
    </row>
    <row r="89" spans="18:61" hidden="1">
      <c r="R89" s="139"/>
      <c r="S89" s="139"/>
      <c r="T89" s="139"/>
      <c r="U89" s="139"/>
      <c r="Y89" s="67" t="str">
        <f>IF(Y77&gt;0,TRIM(Y85&amp;" "&amp;Y86&amp;" "&amp;Y87&amp;" "&amp;Y88)&amp;" only","Zero only")</f>
        <v>Seventeen thousand Eighty One only</v>
      </c>
      <c r="Z89" s="67"/>
      <c r="AA89" s="67"/>
      <c r="AB89" s="67"/>
      <c r="AC89" s="67"/>
      <c r="AD89" s="67"/>
      <c r="AE89" s="67"/>
      <c r="AF89" s="67"/>
      <c r="AG89" s="67"/>
      <c r="AH89" s="67"/>
      <c r="AI89" s="67"/>
      <c r="AJ89" s="67"/>
      <c r="AK89" s="67"/>
      <c r="AL89" s="67">
        <v>13</v>
      </c>
      <c r="AM89" s="67" t="s">
        <v>145</v>
      </c>
      <c r="AN89" s="67"/>
      <c r="AO89" s="139"/>
      <c r="AP89" s="67"/>
      <c r="AQ89" s="67"/>
      <c r="AR89" s="67"/>
      <c r="AS89" s="67"/>
      <c r="AT89" s="67"/>
      <c r="AU89" s="67"/>
      <c r="AV89" s="67"/>
      <c r="AW89" s="67"/>
      <c r="AX89" s="67"/>
      <c r="AY89" s="67"/>
      <c r="AZ89" s="67"/>
      <c r="BA89" s="67"/>
      <c r="BB89" s="67"/>
      <c r="BC89" s="67"/>
      <c r="BD89" s="67"/>
      <c r="BE89" s="67"/>
      <c r="BF89" s="67"/>
      <c r="BG89" s="67"/>
      <c r="BH89" s="67"/>
      <c r="BI89" s="67"/>
    </row>
    <row r="90" spans="18:61" hidden="1">
      <c r="R90" s="139"/>
      <c r="S90" s="139"/>
      <c r="T90" s="139"/>
      <c r="U90" s="139"/>
      <c r="Y90" s="67"/>
      <c r="Z90" s="67"/>
      <c r="AA90" s="67"/>
      <c r="AB90" s="67"/>
      <c r="AC90" s="67"/>
      <c r="AD90" s="67"/>
      <c r="AE90" s="67"/>
      <c r="AF90" s="67"/>
      <c r="AG90" s="67"/>
      <c r="AH90" s="67"/>
      <c r="AI90" s="67"/>
      <c r="AJ90" s="67"/>
      <c r="AK90" s="67"/>
      <c r="AL90" s="67">
        <v>14</v>
      </c>
      <c r="AM90" s="67" t="s">
        <v>146</v>
      </c>
      <c r="AN90" s="67"/>
      <c r="AO90" s="139"/>
      <c r="AP90" s="67"/>
      <c r="AQ90" s="67"/>
      <c r="AR90" s="67"/>
      <c r="AS90" s="67"/>
      <c r="AT90" s="67"/>
      <c r="AU90" s="67"/>
      <c r="AV90" s="67"/>
      <c r="AW90" s="67"/>
      <c r="AX90" s="67"/>
      <c r="AY90" s="67"/>
      <c r="AZ90" s="67"/>
      <c r="BA90" s="67"/>
      <c r="BB90" s="67"/>
      <c r="BC90" s="67"/>
      <c r="BD90" s="67"/>
      <c r="BE90" s="67"/>
      <c r="BF90" s="67"/>
      <c r="BG90" s="67"/>
      <c r="BH90" s="67"/>
      <c r="BI90" s="67"/>
    </row>
    <row r="91" spans="18:61" hidden="1">
      <c r="R91" s="139"/>
      <c r="S91" s="139"/>
      <c r="T91" s="139"/>
      <c r="U91" s="139"/>
      <c r="Y91" s="67"/>
      <c r="Z91" s="67"/>
      <c r="AA91" s="67"/>
      <c r="AB91" s="67"/>
      <c r="AC91" s="67"/>
      <c r="AD91" s="67"/>
      <c r="AE91" s="67"/>
      <c r="AF91" s="67"/>
      <c r="AG91" s="67"/>
      <c r="AH91" s="67"/>
      <c r="AI91" s="67"/>
      <c r="AJ91" s="67"/>
      <c r="AK91" s="67"/>
      <c r="AL91" s="67">
        <v>15</v>
      </c>
      <c r="AM91" s="67" t="s">
        <v>147</v>
      </c>
      <c r="AN91" s="67"/>
      <c r="AO91" s="139"/>
      <c r="AP91" s="67"/>
      <c r="AQ91" s="67"/>
      <c r="AR91" s="67"/>
      <c r="AS91" s="67"/>
      <c r="AT91" s="67"/>
      <c r="AU91" s="67"/>
      <c r="AV91" s="67"/>
      <c r="AW91" s="67"/>
      <c r="AX91" s="67"/>
      <c r="AY91" s="67"/>
      <c r="AZ91" s="67"/>
      <c r="BA91" s="67"/>
      <c r="BB91" s="67"/>
      <c r="BC91" s="67"/>
      <c r="BD91" s="67"/>
      <c r="BE91" s="67"/>
      <c r="BF91" s="67"/>
      <c r="BG91" s="67"/>
      <c r="BH91" s="67"/>
      <c r="BI91" s="67"/>
    </row>
    <row r="92" spans="18:61" hidden="1">
      <c r="R92" s="139"/>
      <c r="S92" s="139"/>
      <c r="T92" s="139"/>
      <c r="U92" s="139"/>
      <c r="Y92" s="67"/>
      <c r="Z92" s="67"/>
      <c r="AA92" s="67"/>
      <c r="AB92" s="67"/>
      <c r="AC92" s="67"/>
      <c r="AD92" s="67"/>
      <c r="AE92" s="67"/>
      <c r="AF92" s="67"/>
      <c r="AG92" s="67"/>
      <c r="AH92" s="67"/>
      <c r="AI92" s="67"/>
      <c r="AJ92" s="67"/>
      <c r="AK92" s="67"/>
      <c r="AL92" s="67">
        <v>16</v>
      </c>
      <c r="AM92" s="67" t="s">
        <v>148</v>
      </c>
      <c r="AN92" s="67"/>
      <c r="AO92" s="139"/>
      <c r="AP92" s="67"/>
      <c r="AQ92" s="67"/>
      <c r="AR92" s="67"/>
      <c r="AS92" s="67"/>
      <c r="AT92" s="67"/>
      <c r="AU92" s="67"/>
      <c r="AV92" s="67"/>
      <c r="AW92" s="67"/>
      <c r="AX92" s="67"/>
      <c r="AY92" s="67"/>
      <c r="AZ92" s="67"/>
      <c r="BA92" s="67"/>
      <c r="BB92" s="67"/>
      <c r="BC92" s="67"/>
      <c r="BD92" s="67"/>
      <c r="BE92" s="67"/>
      <c r="BF92" s="67"/>
      <c r="BG92" s="67"/>
      <c r="BH92" s="67"/>
      <c r="BI92" s="67"/>
    </row>
    <row r="93" spans="18:61" hidden="1">
      <c r="R93" s="139"/>
      <c r="S93" s="139"/>
      <c r="T93" s="139"/>
      <c r="U93" s="139"/>
      <c r="Y93" s="67"/>
      <c r="Z93" s="67"/>
      <c r="AA93" s="67"/>
      <c r="AB93" s="67"/>
      <c r="AC93" s="67"/>
      <c r="AD93" s="67"/>
      <c r="AE93" s="67"/>
      <c r="AF93" s="67"/>
      <c r="AG93" s="67"/>
      <c r="AH93" s="67"/>
      <c r="AI93" s="67"/>
      <c r="AJ93" s="67"/>
      <c r="AK93" s="67"/>
      <c r="AL93" s="67">
        <v>17</v>
      </c>
      <c r="AM93" s="67" t="s">
        <v>149</v>
      </c>
      <c r="AN93" s="67"/>
      <c r="AO93" s="139"/>
      <c r="AP93" s="67"/>
      <c r="AQ93" s="67"/>
      <c r="AR93" s="67"/>
      <c r="AS93" s="67"/>
      <c r="AT93" s="67"/>
      <c r="AU93" s="67"/>
      <c r="AV93" s="67"/>
      <c r="AW93" s="67"/>
      <c r="AX93" s="67"/>
      <c r="AY93" s="67"/>
      <c r="AZ93" s="67"/>
      <c r="BA93" s="67"/>
      <c r="BB93" s="67"/>
      <c r="BC93" s="67"/>
      <c r="BD93" s="67"/>
      <c r="BE93" s="67"/>
      <c r="BF93" s="67"/>
      <c r="BG93" s="67"/>
      <c r="BH93" s="67"/>
      <c r="BI93" s="67"/>
    </row>
    <row r="94" spans="18:61" hidden="1">
      <c r="R94" s="139"/>
      <c r="S94" s="139"/>
      <c r="T94" s="139"/>
      <c r="U94" s="139"/>
      <c r="Y94" s="67"/>
      <c r="Z94" s="67"/>
      <c r="AA94" s="67"/>
      <c r="AB94" s="67"/>
      <c r="AC94" s="67"/>
      <c r="AD94" s="67"/>
      <c r="AE94" s="67"/>
      <c r="AF94" s="67"/>
      <c r="AG94" s="67"/>
      <c r="AH94" s="67"/>
      <c r="AI94" s="67"/>
      <c r="AJ94" s="67"/>
      <c r="AK94" s="67"/>
      <c r="AL94" s="67">
        <v>18</v>
      </c>
      <c r="AM94" s="67" t="s">
        <v>150</v>
      </c>
      <c r="AN94" s="67"/>
      <c r="AO94" s="139"/>
      <c r="AP94" s="67"/>
      <c r="AQ94" s="67"/>
      <c r="AR94" s="67"/>
      <c r="AS94" s="67"/>
      <c r="AT94" s="67"/>
      <c r="AU94" s="67"/>
      <c r="AV94" s="67"/>
      <c r="AW94" s="67"/>
      <c r="AX94" s="67"/>
      <c r="AY94" s="67"/>
      <c r="AZ94" s="67"/>
      <c r="BA94" s="67"/>
      <c r="BB94" s="67"/>
      <c r="BC94" s="67"/>
      <c r="BD94" s="67"/>
      <c r="BE94" s="67"/>
      <c r="BF94" s="67"/>
      <c r="BG94" s="67"/>
      <c r="BH94" s="67"/>
      <c r="BI94" s="67"/>
    </row>
    <row r="95" spans="18:61" hidden="1">
      <c r="R95" s="139"/>
      <c r="S95" s="139"/>
      <c r="T95" s="139"/>
      <c r="U95" s="139"/>
      <c r="Y95" s="67"/>
      <c r="Z95" s="67"/>
      <c r="AA95" s="67"/>
      <c r="AB95" s="67"/>
      <c r="AC95" s="67"/>
      <c r="AD95" s="67"/>
      <c r="AE95" s="67"/>
      <c r="AF95" s="67"/>
      <c r="AG95" s="67"/>
      <c r="AH95" s="67"/>
      <c r="AI95" s="67"/>
      <c r="AJ95" s="67"/>
      <c r="AK95" s="67"/>
      <c r="AL95" s="67">
        <v>19</v>
      </c>
      <c r="AM95" s="67" t="s">
        <v>151</v>
      </c>
      <c r="AN95" s="67"/>
      <c r="AO95" s="139"/>
      <c r="AP95" s="67"/>
      <c r="AQ95" s="67"/>
      <c r="AR95" s="67"/>
      <c r="AS95" s="67"/>
      <c r="AT95" s="67"/>
      <c r="AU95" s="67"/>
      <c r="AV95" s="67"/>
      <c r="AW95" s="67"/>
      <c r="AX95" s="67"/>
      <c r="AY95" s="67"/>
      <c r="AZ95" s="67"/>
      <c r="BA95" s="67"/>
      <c r="BB95" s="67"/>
      <c r="BC95" s="67"/>
      <c r="BD95" s="67"/>
      <c r="BE95" s="67"/>
      <c r="BF95" s="67"/>
      <c r="BG95" s="67"/>
      <c r="BH95" s="67"/>
      <c r="BI95" s="67"/>
    </row>
    <row r="96" spans="18:61" hidden="1">
      <c r="R96" s="139"/>
      <c r="S96" s="139"/>
      <c r="T96" s="139"/>
      <c r="U96" s="139"/>
      <c r="Y96" s="67"/>
      <c r="Z96" s="67"/>
      <c r="AA96" s="67"/>
      <c r="AB96" s="67"/>
      <c r="AC96" s="67"/>
      <c r="AD96" s="67"/>
      <c r="AE96" s="67"/>
      <c r="AF96" s="67"/>
      <c r="AG96" s="67"/>
      <c r="AH96" s="67"/>
      <c r="AI96" s="67"/>
      <c r="AJ96" s="67"/>
      <c r="AK96" s="67"/>
      <c r="AL96" s="67">
        <v>20</v>
      </c>
      <c r="AM96" s="67" t="s">
        <v>127</v>
      </c>
      <c r="AN96" s="67"/>
      <c r="AO96" s="139"/>
      <c r="AP96" s="67"/>
      <c r="AQ96" s="67"/>
      <c r="AR96" s="67"/>
      <c r="AS96" s="67"/>
      <c r="AT96" s="67"/>
      <c r="AU96" s="67"/>
      <c r="AV96" s="67"/>
      <c r="AW96" s="67"/>
      <c r="AX96" s="67"/>
      <c r="AY96" s="67"/>
      <c r="AZ96" s="67"/>
      <c r="BA96" s="67"/>
      <c r="BB96" s="67"/>
      <c r="BC96" s="67"/>
      <c r="BD96" s="67"/>
      <c r="BE96" s="67"/>
      <c r="BF96" s="67"/>
      <c r="BG96" s="67"/>
      <c r="BH96" s="67"/>
      <c r="BI96" s="67"/>
    </row>
    <row r="97" spans="18:61" hidden="1">
      <c r="R97" s="139"/>
      <c r="S97" s="139"/>
      <c r="T97" s="139"/>
      <c r="U97" s="139"/>
      <c r="Y97" s="67"/>
      <c r="Z97" s="67"/>
      <c r="AA97" s="67"/>
      <c r="AB97" s="67"/>
      <c r="AC97" s="67"/>
      <c r="AD97" s="67"/>
      <c r="AE97" s="67"/>
      <c r="AF97" s="67"/>
      <c r="AG97" s="67"/>
      <c r="AH97" s="67"/>
      <c r="AI97" s="67"/>
      <c r="AJ97" s="67"/>
      <c r="AK97" s="67"/>
      <c r="AL97" s="67">
        <v>30</v>
      </c>
      <c r="AM97" s="67" t="s">
        <v>129</v>
      </c>
      <c r="AN97" s="67"/>
      <c r="AO97" s="139"/>
      <c r="AP97" s="67"/>
      <c r="AQ97" s="67"/>
      <c r="AR97" s="67"/>
      <c r="AS97" s="67"/>
      <c r="AT97" s="67"/>
      <c r="AU97" s="67"/>
      <c r="AV97" s="67"/>
      <c r="AW97" s="67"/>
      <c r="AX97" s="67"/>
      <c r="AY97" s="67"/>
      <c r="AZ97" s="67"/>
      <c r="BA97" s="67"/>
      <c r="BB97" s="67"/>
      <c r="BC97" s="67"/>
      <c r="BD97" s="67"/>
      <c r="BE97" s="67"/>
      <c r="BF97" s="67"/>
      <c r="BG97" s="67"/>
      <c r="BH97" s="67"/>
      <c r="BI97" s="67"/>
    </row>
    <row r="98" spans="18:61" hidden="1">
      <c r="R98" s="139"/>
      <c r="S98" s="139"/>
      <c r="T98" s="139"/>
      <c r="U98" s="139"/>
      <c r="Y98" s="67"/>
      <c r="Z98" s="67"/>
      <c r="AA98" s="67"/>
      <c r="AB98" s="67"/>
      <c r="AC98" s="67"/>
      <c r="AD98" s="67"/>
      <c r="AE98" s="67"/>
      <c r="AF98" s="67"/>
      <c r="AG98" s="67"/>
      <c r="AH98" s="67"/>
      <c r="AI98" s="67"/>
      <c r="AJ98" s="67"/>
      <c r="AK98" s="67"/>
      <c r="AL98" s="67">
        <v>40</v>
      </c>
      <c r="AM98" s="67" t="s">
        <v>131</v>
      </c>
      <c r="AN98" s="67"/>
      <c r="AO98" s="139"/>
      <c r="AP98" s="67"/>
      <c r="AQ98" s="67"/>
      <c r="AR98" s="67"/>
      <c r="AS98" s="67"/>
      <c r="AT98" s="67"/>
      <c r="AU98" s="67"/>
      <c r="AV98" s="67"/>
      <c r="AW98" s="67"/>
      <c r="AX98" s="67"/>
      <c r="AY98" s="67"/>
      <c r="AZ98" s="67"/>
      <c r="BA98" s="67"/>
      <c r="BB98" s="67"/>
      <c r="BC98" s="67"/>
      <c r="BD98" s="67"/>
      <c r="BE98" s="67"/>
      <c r="BF98" s="67"/>
      <c r="BG98" s="67"/>
      <c r="BH98" s="67"/>
      <c r="BI98" s="67"/>
    </row>
    <row r="99" spans="18:61" hidden="1">
      <c r="R99" s="139"/>
      <c r="S99" s="139"/>
      <c r="T99" s="139"/>
      <c r="U99" s="139"/>
      <c r="Y99" s="67"/>
      <c r="Z99" s="67"/>
      <c r="AA99" s="67"/>
      <c r="AB99" s="67"/>
      <c r="AC99" s="67"/>
      <c r="AD99" s="67"/>
      <c r="AE99" s="67"/>
      <c r="AF99" s="67"/>
      <c r="AG99" s="67"/>
      <c r="AH99" s="67"/>
      <c r="AI99" s="67"/>
      <c r="AJ99" s="67"/>
      <c r="AK99" s="67"/>
      <c r="AL99" s="67">
        <v>50</v>
      </c>
      <c r="AM99" s="67" t="s">
        <v>133</v>
      </c>
      <c r="AN99" s="67"/>
      <c r="AO99" s="139"/>
      <c r="AP99" s="67"/>
      <c r="AQ99" s="67"/>
      <c r="AR99" s="67"/>
      <c r="AS99" s="67"/>
      <c r="AT99" s="67"/>
      <c r="AU99" s="67"/>
      <c r="AV99" s="67"/>
      <c r="AW99" s="67"/>
      <c r="AX99" s="67"/>
      <c r="AY99" s="67"/>
      <c r="AZ99" s="67"/>
      <c r="BA99" s="67"/>
      <c r="BB99" s="67"/>
      <c r="BC99" s="67"/>
      <c r="BD99" s="67"/>
      <c r="BE99" s="67"/>
      <c r="BF99" s="67"/>
      <c r="BG99" s="67"/>
      <c r="BH99" s="67"/>
      <c r="BI99" s="67"/>
    </row>
    <row r="100" spans="18:61" hidden="1">
      <c r="R100" s="139"/>
      <c r="S100" s="139"/>
      <c r="T100" s="139"/>
      <c r="U100" s="139"/>
      <c r="Y100" s="67"/>
      <c r="Z100" s="67"/>
      <c r="AA100" s="67"/>
      <c r="AB100" s="67"/>
      <c r="AC100" s="67"/>
      <c r="AD100" s="67"/>
      <c r="AE100" s="67"/>
      <c r="AF100" s="67"/>
      <c r="AG100" s="67"/>
      <c r="AH100" s="67"/>
      <c r="AI100" s="67"/>
      <c r="AJ100" s="67"/>
      <c r="AK100" s="67"/>
      <c r="AL100" s="67">
        <v>60</v>
      </c>
      <c r="AM100" s="67" t="s">
        <v>135</v>
      </c>
      <c r="AN100" s="67"/>
      <c r="AO100" s="139"/>
      <c r="AP100" s="67"/>
      <c r="AQ100" s="67"/>
      <c r="AR100" s="67"/>
      <c r="AS100" s="67"/>
      <c r="AT100" s="67"/>
      <c r="AU100" s="67"/>
      <c r="AV100" s="67"/>
      <c r="AW100" s="67"/>
      <c r="AX100" s="67"/>
      <c r="AY100" s="67"/>
      <c r="AZ100" s="67"/>
      <c r="BA100" s="67"/>
      <c r="BB100" s="67"/>
      <c r="BC100" s="67"/>
      <c r="BD100" s="67"/>
      <c r="BE100" s="67"/>
      <c r="BF100" s="67"/>
      <c r="BG100" s="67"/>
      <c r="BH100" s="67"/>
      <c r="BI100" s="67"/>
    </row>
    <row r="101" spans="18:61" hidden="1">
      <c r="R101" s="139"/>
      <c r="S101" s="139"/>
      <c r="T101" s="139"/>
      <c r="U101" s="139"/>
      <c r="Y101" s="67"/>
      <c r="Z101" s="67"/>
      <c r="AA101" s="67"/>
      <c r="AB101" s="67"/>
      <c r="AC101" s="67"/>
      <c r="AD101" s="67"/>
      <c r="AE101" s="67"/>
      <c r="AF101" s="67"/>
      <c r="AG101" s="67"/>
      <c r="AH101" s="67"/>
      <c r="AI101" s="67"/>
      <c r="AJ101" s="67"/>
      <c r="AK101" s="67"/>
      <c r="AL101" s="67">
        <v>70</v>
      </c>
      <c r="AM101" s="67" t="s">
        <v>137</v>
      </c>
      <c r="AN101" s="67"/>
      <c r="AO101" s="139"/>
      <c r="AP101" s="67"/>
      <c r="AQ101" s="67"/>
      <c r="AR101" s="67"/>
      <c r="AS101" s="67"/>
      <c r="AT101" s="67"/>
      <c r="AU101" s="67"/>
      <c r="AV101" s="67"/>
      <c r="AW101" s="67"/>
      <c r="AX101" s="67"/>
      <c r="AY101" s="67"/>
      <c r="AZ101" s="67"/>
      <c r="BA101" s="67"/>
      <c r="BB101" s="67"/>
      <c r="BC101" s="67"/>
      <c r="BD101" s="67"/>
      <c r="BE101" s="67"/>
      <c r="BF101" s="67"/>
      <c r="BG101" s="67"/>
      <c r="BH101" s="67"/>
      <c r="BI101" s="67"/>
    </row>
    <row r="102" spans="18:61" hidden="1">
      <c r="R102" s="139"/>
      <c r="S102" s="139"/>
      <c r="T102" s="139"/>
      <c r="U102" s="139"/>
      <c r="Y102" s="67"/>
      <c r="Z102" s="67"/>
      <c r="AA102" s="67"/>
      <c r="AB102" s="67"/>
      <c r="AC102" s="67"/>
      <c r="AD102" s="67"/>
      <c r="AE102" s="67"/>
      <c r="AF102" s="67"/>
      <c r="AG102" s="67"/>
      <c r="AH102" s="67"/>
      <c r="AI102" s="67"/>
      <c r="AJ102" s="67"/>
      <c r="AK102" s="67"/>
      <c r="AL102" s="67">
        <v>80</v>
      </c>
      <c r="AM102" s="67" t="s">
        <v>139</v>
      </c>
      <c r="AN102" s="67"/>
      <c r="AO102" s="139"/>
      <c r="AP102" s="67"/>
      <c r="AQ102" s="67"/>
      <c r="AR102" s="67"/>
      <c r="AS102" s="67"/>
      <c r="AT102" s="67"/>
      <c r="AU102" s="67"/>
      <c r="AV102" s="67"/>
      <c r="AW102" s="67"/>
      <c r="AX102" s="67"/>
      <c r="AY102" s="67"/>
      <c r="AZ102" s="67"/>
      <c r="BA102" s="67"/>
      <c r="BB102" s="67"/>
      <c r="BC102" s="67"/>
      <c r="BD102" s="67"/>
      <c r="BE102" s="67"/>
      <c r="BF102" s="67"/>
      <c r="BG102" s="67"/>
      <c r="BH102" s="67"/>
      <c r="BI102" s="67"/>
    </row>
    <row r="103" spans="18:61" hidden="1">
      <c r="R103" s="139"/>
      <c r="S103" s="139"/>
      <c r="T103" s="139"/>
      <c r="U103" s="139"/>
      <c r="Y103" s="67"/>
      <c r="Z103" s="67"/>
      <c r="AA103" s="67"/>
      <c r="AB103" s="67"/>
      <c r="AC103" s="67"/>
      <c r="AD103" s="67"/>
      <c r="AE103" s="67"/>
      <c r="AF103" s="67"/>
      <c r="AG103" s="67"/>
      <c r="AH103" s="67"/>
      <c r="AI103" s="67"/>
      <c r="AJ103" s="67"/>
      <c r="AK103" s="67"/>
      <c r="AL103" s="67">
        <v>90</v>
      </c>
      <c r="AM103" s="67" t="s">
        <v>141</v>
      </c>
      <c r="AN103" s="67"/>
      <c r="AO103" s="139"/>
      <c r="AP103" s="67"/>
      <c r="AQ103" s="67"/>
      <c r="AR103" s="67"/>
      <c r="AS103" s="67"/>
      <c r="AT103" s="67"/>
      <c r="AU103" s="67"/>
      <c r="AV103" s="67"/>
      <c r="AW103" s="67"/>
      <c r="AX103" s="67"/>
      <c r="AY103" s="67"/>
      <c r="AZ103" s="67"/>
      <c r="BA103" s="67"/>
      <c r="BB103" s="67"/>
      <c r="BC103" s="67"/>
      <c r="BD103" s="67"/>
      <c r="BE103" s="67"/>
      <c r="BF103" s="67"/>
      <c r="BG103" s="67"/>
      <c r="BH103" s="67"/>
      <c r="BI103" s="67"/>
    </row>
    <row r="104" spans="18:61" hidden="1">
      <c r="R104" s="139"/>
      <c r="S104" s="139"/>
      <c r="T104" s="139"/>
      <c r="U104" s="139"/>
      <c r="Y104" s="139"/>
      <c r="Z104" s="139"/>
      <c r="AA104" s="139"/>
      <c r="AB104" s="139"/>
      <c r="AC104" s="139"/>
      <c r="AD104" s="139"/>
      <c r="AE104" s="139"/>
      <c r="AF104" s="139"/>
      <c r="AG104" s="139"/>
      <c r="AH104" s="139"/>
      <c r="AI104" s="139"/>
      <c r="AJ104" s="139"/>
      <c r="AK104" s="139"/>
    </row>
    <row r="105" spans="18:61" hidden="1">
      <c r="R105" s="139"/>
      <c r="S105" s="139"/>
      <c r="T105" s="139"/>
      <c r="U105" s="139"/>
      <c r="Y105" s="66">
        <f>Y77+1</f>
        <v>17082</v>
      </c>
      <c r="Z105" s="67">
        <f>(Y105-Y108)/1000</f>
        <v>17</v>
      </c>
      <c r="AA105" s="67"/>
      <c r="AB105" s="67"/>
      <c r="AC105" s="67"/>
      <c r="AD105" s="67"/>
      <c r="AE105" s="67"/>
      <c r="AF105" s="67"/>
      <c r="AG105" s="67"/>
      <c r="AH105" s="67"/>
      <c r="AI105" s="67"/>
      <c r="AJ105" s="67"/>
      <c r="AK105" s="67"/>
      <c r="AL105" s="67">
        <v>1</v>
      </c>
      <c r="AM105" s="67" t="s">
        <v>125</v>
      </c>
      <c r="AN105" s="67"/>
    </row>
    <row r="106" spans="18:61" hidden="1">
      <c r="R106" s="139"/>
      <c r="S106" s="139"/>
      <c r="T106" s="139"/>
      <c r="U106" s="139"/>
      <c r="Y106" s="67">
        <f>(Z105-Y107)/100</f>
        <v>0</v>
      </c>
      <c r="Z106" s="67">
        <f>Y106</f>
        <v>0</v>
      </c>
      <c r="AA106" s="67">
        <f>RIGHT(Z106,2)*1</f>
        <v>0</v>
      </c>
      <c r="AB106" s="67">
        <f>(Z106-AA106)/100</f>
        <v>0</v>
      </c>
      <c r="AC106" s="67">
        <f>(AA106-RIGHT(AA106,1)*1)/10</f>
        <v>0</v>
      </c>
      <c r="AD106" s="67">
        <f>RIGHT(Z106,1)*1</f>
        <v>0</v>
      </c>
      <c r="AE106" s="67" t="str">
        <f>IF(AC106=AL106,AN106,IF(AC106=AL107,AN107,IF(AC106=AL108,AN108,IF(AC106=AL109,AN109,IF(AC106=AL110,AN110,IF(AC106=AL111,AN111,IF(AC106=AL112,AN112,IF(AC106=AL113,AN113," "))))))))</f>
        <v xml:space="preserve"> </v>
      </c>
      <c r="AF106" s="67" t="str">
        <f>IF(AC106=1," ",IF(AD106=AL105,AM105,IF(AD106=AL106,AM106,IF(AD106=AL107,AM107,IF(AD106=AL108,AM108,IF(AD106=AL109,AM109,IF(AD106=AL110,AM110," ")))))))</f>
        <v xml:space="preserve"> </v>
      </c>
      <c r="AG106" s="67" t="str">
        <f>IF(AC106=1," ",IF(AD106=AL111,AM111,IF(AD106=AL112,AM112,IF(AD106=AL113,AM113," "))))</f>
        <v xml:space="preserve"> </v>
      </c>
      <c r="AH106" s="67" t="str">
        <f>IF(AC106=0," ",IF(AC106&gt;1," ",IF(AD106=AL106,AM116,IF(AD106=AL107,AM117,IF(AD106=AL108,AM118,IF(AD106=AL109,AM119,IF(AD106=AL110,AM120,IF(AD106=AL111,AM121," "))))))))</f>
        <v xml:space="preserve"> </v>
      </c>
      <c r="AI106" s="67" t="str">
        <f>IF(AC106=0," ",IF(AC106&gt;1," ",IF(AD106=AL112,AM122,IF(AD106=AL113,AM123,IF(AD106=AL105,AM115,IF(AD106=0,AM114," "))))))</f>
        <v xml:space="preserve"> </v>
      </c>
      <c r="AJ106" s="67" t="str">
        <f>IF(AC106=0," ","lakh")</f>
        <v xml:space="preserve"> </v>
      </c>
      <c r="AK106" s="67" t="str">
        <f>IF(AD106=0," ",IF(AC106&gt;0," ","lakh"))</f>
        <v xml:space="preserve"> </v>
      </c>
      <c r="AL106" s="67">
        <v>2</v>
      </c>
      <c r="AM106" s="67" t="s">
        <v>126</v>
      </c>
      <c r="AN106" s="67" t="s">
        <v>127</v>
      </c>
    </row>
    <row r="107" spans="18:61" hidden="1">
      <c r="R107" s="139"/>
      <c r="S107" s="139"/>
      <c r="T107" s="139"/>
      <c r="U107" s="139"/>
      <c r="Y107" s="67">
        <f>RIGHT(Z105,2)*1</f>
        <v>17</v>
      </c>
      <c r="Z107" s="67">
        <f>Y107</f>
        <v>17</v>
      </c>
      <c r="AA107" s="67">
        <f>RIGHT(Z107,2)*1</f>
        <v>17</v>
      </c>
      <c r="AB107" s="67">
        <f>(Z107-AA107)/100</f>
        <v>0</v>
      </c>
      <c r="AC107" s="67">
        <f>(AA107-RIGHT(AA107,1)*1)/10</f>
        <v>1</v>
      </c>
      <c r="AD107" s="67">
        <f>RIGHT(Z107,1)*1</f>
        <v>7</v>
      </c>
      <c r="AE107" s="67" t="str">
        <f>IF(AC107=AL106,AN106,IF(AC107=AL107,AN107,IF(AC107=AL108,AN108,IF(AC107=AL109,AN109,IF(AC107=AL110,AN110,IF(AC107=AL111,AN111,IF(AC107=AL112,AN112,IF(AC107=AL113,AN113," "))))))))</f>
        <v xml:space="preserve"> </v>
      </c>
      <c r="AF107" s="67" t="str">
        <f>IF(AC107=1," ",IF(AD107=AL105,AM105,IF(AD107=AL106,AM106,IF(AD107=AL107,AM107,IF(AD107=AL108,AM108,IF(AD107=AL109,AM109,IF(AD107=AL110,AM110," ")))))))</f>
        <v xml:space="preserve"> </v>
      </c>
      <c r="AG107" s="67" t="str">
        <f>IF(AC107=1," ",IF(AD107=AL111,AM111,IF(AD107=AL112,AM112,IF(AD107=AL113,AM113," "))))</f>
        <v xml:space="preserve"> </v>
      </c>
      <c r="AH107" s="67" t="str">
        <f>IF(AC107=0," ",IF(AC107&gt;1," ",IF(AD107=AL106,AM116,IF(AD107=AL107,AM117,IF(AD107=AL108,AM118,IF(AD107=AL109,AM119,IF(AD107=AL110,AM120,IF(AD107=AL111,AM121," "))))))))</f>
        <v>Seventeen</v>
      </c>
      <c r="AI107" s="67" t="str">
        <f>IF(AC107=0," ",IF(AC107&gt;1," ",IF(AD107=AL112,AM122,IF(AD107=AL113,AM123,IF(AD107=AL105,AM115,IF(AD107=0,AM114," "))))))</f>
        <v xml:space="preserve"> </v>
      </c>
      <c r="AJ107" s="67" t="str">
        <f>IF(AC107=0," ","thousand")</f>
        <v>thousand</v>
      </c>
      <c r="AK107" s="67" t="str">
        <f>IF(AD107=0," ",IF(AC107&gt;0," ","thousand"))</f>
        <v xml:space="preserve"> </v>
      </c>
      <c r="AL107" s="67">
        <v>3</v>
      </c>
      <c r="AM107" s="67" t="s">
        <v>128</v>
      </c>
      <c r="AN107" s="67" t="s">
        <v>129</v>
      </c>
    </row>
    <row r="108" spans="18:61" hidden="1">
      <c r="R108" s="139"/>
      <c r="S108" s="139"/>
      <c r="T108" s="139"/>
      <c r="U108" s="139"/>
      <c r="Y108" s="67">
        <f>RIGHT(Y105,3)*1</f>
        <v>82</v>
      </c>
      <c r="Z108" s="67">
        <f>Y108</f>
        <v>82</v>
      </c>
      <c r="AA108" s="67">
        <f>ROUND((Z108-AB109)/100,0)</f>
        <v>0</v>
      </c>
      <c r="AB108" s="67"/>
      <c r="AC108" s="67"/>
      <c r="AD108" s="67"/>
      <c r="AE108" s="67"/>
      <c r="AF108" s="67" t="str">
        <f>IF(AA108=0," ",IF(AA108=AL105,AM105,IF(AA108=AL106,AM106,IF(AA108=AL107,AM107,IF(AA108=AL108,AM108,IF(AA108=AL109,AM109,IF(AA108=AL110,AM110," ")))))))</f>
        <v xml:space="preserve"> </v>
      </c>
      <c r="AG108" s="67" t="str">
        <f>IF(AA108=0," ",IF(AA108=AL111,AM111,IF(AA108=AL112,AM112,IF(AA108=AL113,AM113," "))))</f>
        <v xml:space="preserve"> </v>
      </c>
      <c r="AH108" s="67"/>
      <c r="AI108" s="67"/>
      <c r="AJ108" s="67" t="str">
        <f>IF(AA108=0," ","hundred")</f>
        <v xml:space="preserve"> </v>
      </c>
      <c r="AK108" s="67"/>
      <c r="AL108" s="67">
        <v>4</v>
      </c>
      <c r="AM108" s="67" t="s">
        <v>130</v>
      </c>
      <c r="AN108" s="67" t="s">
        <v>131</v>
      </c>
    </row>
    <row r="109" spans="18:61" hidden="1">
      <c r="R109" s="139"/>
      <c r="S109" s="139"/>
      <c r="T109" s="139"/>
      <c r="U109" s="139"/>
      <c r="Y109" s="67"/>
      <c r="Z109" s="67"/>
      <c r="AA109" s="67"/>
      <c r="AB109" s="67">
        <f>RIGHT(Z108,2)*1</f>
        <v>82</v>
      </c>
      <c r="AC109" s="67">
        <f>(AB109-RIGHT(AB109,1)*1)/10</f>
        <v>8</v>
      </c>
      <c r="AD109" s="67">
        <f>RIGHT(Z108,1)*1</f>
        <v>2</v>
      </c>
      <c r="AE109" s="67" t="str">
        <f>IF(AC109=AL106,AN106,IF(AC109=AL107,AN107,IF(AC109=AL108,AN108,IF(AC109=AL109,AN109,IF(AC109=AL110,AN110,IF(AC109=AL111,AN111,IF(AC109=AL112,AN112,IF(AC109=AL113,AN113," "))))))))</f>
        <v xml:space="preserve">Eighty </v>
      </c>
      <c r="AF109" s="67" t="str">
        <f>IF(AC109=1," ",IF(AD109=AL105,AM105,IF(AD109=AL106,AM106,IF(AD109=AL107,AM107,IF(AD109=AL108,AM108,IF(AD109=AL109,AM109,IF(AD109=AL110,AM110," ")))))))</f>
        <v>Two</v>
      </c>
      <c r="AG109" s="67" t="str">
        <f>IF(AC109=1," ",IF(AD109=AL111,AM111,IF(AD109=AL112,AM112,IF(AD109=AL113,AM113," "))))</f>
        <v xml:space="preserve"> </v>
      </c>
      <c r="AH109" s="67" t="str">
        <f>IF(AC109=0," ",IF(AC109&gt;1," ",IF(AD109=AL106,AM116,IF(AD109=AL107,AM117,IF(AD109=AL108,AM118,IF(AD109=AL109,AM119,IF(AD109=AL110,AM120,IF(AD109=AL111,AM121," "))))))))</f>
        <v xml:space="preserve"> </v>
      </c>
      <c r="AI109" s="67" t="str">
        <f>IF(AC109=0," ",IF(AC109&gt;1," ",IF(AD109=AL112,AM122,IF(AD109=AL113,AM123,IF(AD109=AL105,AM115,IF(AD109=0,AM114," "))))))</f>
        <v xml:space="preserve"> </v>
      </c>
      <c r="AJ109" s="67"/>
      <c r="AK109" s="67"/>
      <c r="AL109" s="67">
        <v>5</v>
      </c>
      <c r="AM109" s="67" t="s">
        <v>132</v>
      </c>
      <c r="AN109" s="67" t="s">
        <v>133</v>
      </c>
    </row>
    <row r="110" spans="18:61" hidden="1">
      <c r="R110" s="139"/>
      <c r="S110" s="139"/>
      <c r="T110" s="139"/>
      <c r="U110" s="139"/>
      <c r="Y110" s="67"/>
      <c r="Z110" s="67"/>
      <c r="AA110" s="67"/>
      <c r="AB110" s="67"/>
      <c r="AC110" s="67">
        <f>AC109</f>
        <v>8</v>
      </c>
      <c r="AD110" s="67">
        <f>AD109</f>
        <v>2</v>
      </c>
      <c r="AE110" s="67"/>
      <c r="AF110" s="67"/>
      <c r="AG110" s="67"/>
      <c r="AH110" s="67"/>
      <c r="AI110" s="67"/>
      <c r="AJ110" s="67"/>
      <c r="AK110" s="67"/>
      <c r="AL110" s="67">
        <v>6</v>
      </c>
      <c r="AM110" s="67" t="s">
        <v>134</v>
      </c>
      <c r="AN110" s="67" t="s">
        <v>135</v>
      </c>
    </row>
    <row r="111" spans="18:61" hidden="1">
      <c r="R111" s="139"/>
      <c r="S111" s="139"/>
      <c r="T111" s="139"/>
      <c r="U111" s="139"/>
      <c r="Y111" s="67"/>
      <c r="Z111" s="67"/>
      <c r="AA111" s="67"/>
      <c r="AB111" s="67"/>
      <c r="AC111" s="67"/>
      <c r="AD111" s="67"/>
      <c r="AE111" s="67"/>
      <c r="AF111" s="67"/>
      <c r="AG111" s="67"/>
      <c r="AH111" s="67"/>
      <c r="AI111" s="67"/>
      <c r="AJ111" s="67"/>
      <c r="AK111" s="67"/>
      <c r="AL111" s="67">
        <v>7</v>
      </c>
      <c r="AM111" s="67" t="s">
        <v>136</v>
      </c>
      <c r="AN111" s="67" t="s">
        <v>137</v>
      </c>
    </row>
    <row r="112" spans="18:61" hidden="1">
      <c r="R112" s="139"/>
      <c r="S112" s="139"/>
      <c r="T112" s="139"/>
      <c r="U112" s="139"/>
      <c r="Y112" s="67"/>
      <c r="Z112" s="67"/>
      <c r="AA112" s="67"/>
      <c r="AB112" s="67"/>
      <c r="AC112" s="67"/>
      <c r="AD112" s="67"/>
      <c r="AE112" s="67"/>
      <c r="AF112" s="67"/>
      <c r="AG112" s="67"/>
      <c r="AH112" s="67"/>
      <c r="AI112" s="67"/>
      <c r="AJ112" s="67"/>
      <c r="AK112" s="67"/>
      <c r="AL112" s="67">
        <v>8</v>
      </c>
      <c r="AM112" s="67" t="s">
        <v>138</v>
      </c>
      <c r="AN112" s="67" t="s">
        <v>139</v>
      </c>
    </row>
    <row r="113" spans="18:40" hidden="1">
      <c r="R113" s="139"/>
      <c r="S113" s="139"/>
      <c r="T113" s="139"/>
      <c r="U113" s="139"/>
      <c r="Y113" s="67" t="str">
        <f>TRIM(AE106&amp;" "&amp;AF106&amp;" "&amp;AG106&amp;" "&amp;AH106&amp;" "&amp;AI106&amp;" "&amp;AJ106&amp;" "&amp;AK106)</f>
        <v/>
      </c>
      <c r="Z113" s="67"/>
      <c r="AA113" s="67"/>
      <c r="AB113" s="67"/>
      <c r="AC113" s="67"/>
      <c r="AD113" s="67"/>
      <c r="AE113" s="67"/>
      <c r="AF113" s="67"/>
      <c r="AG113" s="67"/>
      <c r="AH113" s="67"/>
      <c r="AI113" s="67"/>
      <c r="AJ113" s="67"/>
      <c r="AK113" s="67"/>
      <c r="AL113" s="67">
        <v>9</v>
      </c>
      <c r="AM113" s="67" t="s">
        <v>140</v>
      </c>
      <c r="AN113" s="67" t="s">
        <v>141</v>
      </c>
    </row>
    <row r="114" spans="18:40" hidden="1">
      <c r="R114" s="139"/>
      <c r="S114" s="139"/>
      <c r="T114" s="139"/>
      <c r="U114" s="139"/>
      <c r="Y114" s="67" t="str">
        <f>TRIM(AE107&amp;" "&amp;AF107&amp;" "&amp;AG107&amp;" "&amp;AH107&amp;" "&amp;AI107&amp;" "&amp;AJ107&amp;" "&amp;AK107)</f>
        <v>Seventeen thousand</v>
      </c>
      <c r="Z114" s="67"/>
      <c r="AA114" s="67"/>
      <c r="AB114" s="67"/>
      <c r="AC114" s="67"/>
      <c r="AD114" s="67"/>
      <c r="AE114" s="67"/>
      <c r="AF114" s="67"/>
      <c r="AG114" s="67"/>
      <c r="AH114" s="67"/>
      <c r="AI114" s="67"/>
      <c r="AJ114" s="67"/>
      <c r="AK114" s="67"/>
      <c r="AL114" s="67">
        <v>10</v>
      </c>
      <c r="AM114" s="67" t="s">
        <v>142</v>
      </c>
      <c r="AN114" s="67"/>
    </row>
    <row r="115" spans="18:40" hidden="1">
      <c r="R115" s="139"/>
      <c r="S115" s="139"/>
      <c r="T115" s="139"/>
      <c r="U115" s="139"/>
      <c r="Y115" s="67" t="str">
        <f>TRIM(AE108&amp;" "&amp;AF108&amp;" "&amp;AG108&amp;" "&amp;AH108&amp;" "&amp;AI108&amp;" "&amp;AJ108&amp;" "&amp;AK108)</f>
        <v/>
      </c>
      <c r="Z115" s="67"/>
      <c r="AA115" s="67"/>
      <c r="AB115" s="67"/>
      <c r="AC115" s="67"/>
      <c r="AD115" s="67"/>
      <c r="AE115" s="67"/>
      <c r="AF115" s="67"/>
      <c r="AG115" s="67"/>
      <c r="AH115" s="67"/>
      <c r="AI115" s="67"/>
      <c r="AJ115" s="67"/>
      <c r="AK115" s="67"/>
      <c r="AL115" s="67">
        <v>11</v>
      </c>
      <c r="AM115" s="67" t="s">
        <v>143</v>
      </c>
      <c r="AN115" s="67"/>
    </row>
    <row r="116" spans="18:40" hidden="1">
      <c r="R116" s="139"/>
      <c r="S116" s="139"/>
      <c r="T116" s="139"/>
      <c r="U116" s="139"/>
      <c r="Y116" s="67" t="str">
        <f>TRIM(AE109&amp;" "&amp;AF109&amp;" "&amp;AG109&amp;" "&amp;AH109&amp;" "&amp;AI109)</f>
        <v>Eighty Two</v>
      </c>
      <c r="Z116" s="67"/>
      <c r="AA116" s="67"/>
      <c r="AB116" s="67"/>
      <c r="AC116" s="67"/>
      <c r="AD116" s="67"/>
      <c r="AE116" s="67"/>
      <c r="AF116" s="67"/>
      <c r="AG116" s="67"/>
      <c r="AH116" s="67"/>
      <c r="AI116" s="67"/>
      <c r="AJ116" s="67"/>
      <c r="AK116" s="67"/>
      <c r="AL116" s="67">
        <v>12</v>
      </c>
      <c r="AM116" s="67" t="s">
        <v>144</v>
      </c>
      <c r="AN116" s="67"/>
    </row>
    <row r="117" spans="18:40" hidden="1">
      <c r="R117" s="139"/>
      <c r="S117" s="139"/>
      <c r="T117" s="139"/>
      <c r="U117" s="139"/>
      <c r="Y117" s="67" t="str">
        <f>IF(Y105&gt;0,TRIM(Y113&amp;" "&amp;Y114&amp;" "&amp;Y115&amp;" "&amp;Y116)&amp;" only","Zero only")</f>
        <v>Seventeen thousand Eighty Two only</v>
      </c>
      <c r="Z117" s="67"/>
      <c r="AA117" s="67"/>
      <c r="AB117" s="67"/>
      <c r="AC117" s="67"/>
      <c r="AD117" s="67"/>
      <c r="AE117" s="67"/>
      <c r="AF117" s="67"/>
      <c r="AG117" s="67"/>
      <c r="AH117" s="67"/>
      <c r="AI117" s="67"/>
      <c r="AJ117" s="67"/>
      <c r="AK117" s="67"/>
      <c r="AL117" s="67">
        <v>13</v>
      </c>
      <c r="AM117" s="67" t="s">
        <v>145</v>
      </c>
      <c r="AN117" s="67"/>
    </row>
    <row r="118" spans="18:40" hidden="1">
      <c r="R118" s="139"/>
      <c r="S118" s="139"/>
      <c r="T118" s="139"/>
      <c r="U118" s="139"/>
      <c r="Y118" s="67"/>
      <c r="Z118" s="67"/>
      <c r="AA118" s="67"/>
      <c r="AB118" s="67"/>
      <c r="AC118" s="67"/>
      <c r="AD118" s="67"/>
      <c r="AE118" s="67"/>
      <c r="AF118" s="67"/>
      <c r="AG118" s="67"/>
      <c r="AH118" s="67"/>
      <c r="AI118" s="67"/>
      <c r="AJ118" s="67"/>
      <c r="AK118" s="67"/>
      <c r="AL118" s="67">
        <v>14</v>
      </c>
      <c r="AM118" s="67" t="s">
        <v>146</v>
      </c>
      <c r="AN118" s="67"/>
    </row>
    <row r="119" spans="18:40" hidden="1">
      <c r="R119" s="139"/>
      <c r="S119" s="139"/>
      <c r="T119" s="139"/>
      <c r="U119" s="139"/>
      <c r="Y119" s="67"/>
      <c r="Z119" s="67"/>
      <c r="AA119" s="67"/>
      <c r="AB119" s="67"/>
      <c r="AC119" s="67"/>
      <c r="AD119" s="67"/>
      <c r="AE119" s="67"/>
      <c r="AF119" s="67"/>
      <c r="AG119" s="67"/>
      <c r="AH119" s="67"/>
      <c r="AI119" s="67"/>
      <c r="AJ119" s="67"/>
      <c r="AK119" s="67"/>
      <c r="AL119" s="67">
        <v>15</v>
      </c>
      <c r="AM119" s="67" t="s">
        <v>147</v>
      </c>
      <c r="AN119" s="67"/>
    </row>
    <row r="120" spans="18:40" hidden="1">
      <c r="R120" s="139"/>
      <c r="S120" s="139"/>
      <c r="T120" s="139"/>
      <c r="U120" s="139"/>
      <c r="Y120" s="67"/>
      <c r="Z120" s="67"/>
      <c r="AA120" s="67"/>
      <c r="AB120" s="67"/>
      <c r="AC120" s="67"/>
      <c r="AD120" s="67"/>
      <c r="AE120" s="67"/>
      <c r="AF120" s="67"/>
      <c r="AG120" s="67"/>
      <c r="AH120" s="67"/>
      <c r="AI120" s="67"/>
      <c r="AJ120" s="67"/>
      <c r="AK120" s="67"/>
      <c r="AL120" s="67">
        <v>16</v>
      </c>
      <c r="AM120" s="67" t="s">
        <v>148</v>
      </c>
      <c r="AN120" s="67"/>
    </row>
    <row r="121" spans="18:40" hidden="1">
      <c r="R121" s="139"/>
      <c r="S121" s="139"/>
      <c r="T121" s="139"/>
      <c r="U121" s="139"/>
      <c r="Y121" s="67"/>
      <c r="Z121" s="67"/>
      <c r="AA121" s="67"/>
      <c r="AB121" s="67"/>
      <c r="AC121" s="67"/>
      <c r="AD121" s="67"/>
      <c r="AE121" s="67"/>
      <c r="AF121" s="67"/>
      <c r="AG121" s="67"/>
      <c r="AH121" s="67"/>
      <c r="AI121" s="67"/>
      <c r="AJ121" s="67"/>
      <c r="AK121" s="67"/>
      <c r="AL121" s="67">
        <v>17</v>
      </c>
      <c r="AM121" s="67" t="s">
        <v>149</v>
      </c>
      <c r="AN121" s="67"/>
    </row>
    <row r="122" spans="18:40" hidden="1">
      <c r="R122" s="139"/>
      <c r="S122" s="139"/>
      <c r="T122" s="139"/>
      <c r="U122" s="139"/>
      <c r="Y122" s="67"/>
      <c r="Z122" s="67"/>
      <c r="AA122" s="67"/>
      <c r="AB122" s="67"/>
      <c r="AC122" s="67"/>
      <c r="AD122" s="67"/>
      <c r="AE122" s="67"/>
      <c r="AF122" s="67"/>
      <c r="AG122" s="67"/>
      <c r="AH122" s="67"/>
      <c r="AI122" s="67"/>
      <c r="AJ122" s="67"/>
      <c r="AK122" s="67"/>
      <c r="AL122" s="67">
        <v>18</v>
      </c>
      <c r="AM122" s="67" t="s">
        <v>150</v>
      </c>
      <c r="AN122" s="67"/>
    </row>
    <row r="123" spans="18:40" hidden="1">
      <c r="R123" s="139"/>
      <c r="S123" s="139"/>
      <c r="T123" s="139"/>
      <c r="U123" s="139"/>
      <c r="Y123" s="67"/>
      <c r="Z123" s="67"/>
      <c r="AA123" s="67"/>
      <c r="AB123" s="67"/>
      <c r="AC123" s="67"/>
      <c r="AD123" s="67"/>
      <c r="AE123" s="67"/>
      <c r="AF123" s="67"/>
      <c r="AG123" s="67"/>
      <c r="AH123" s="67"/>
      <c r="AI123" s="67"/>
      <c r="AJ123" s="67"/>
      <c r="AK123" s="67"/>
      <c r="AL123" s="67">
        <v>19</v>
      </c>
      <c r="AM123" s="67" t="s">
        <v>151</v>
      </c>
      <c r="AN123" s="67"/>
    </row>
    <row r="124" spans="18:40" hidden="1">
      <c r="R124" s="139"/>
      <c r="S124" s="139"/>
      <c r="T124" s="139"/>
      <c r="U124" s="139"/>
      <c r="Y124" s="67"/>
      <c r="Z124" s="67"/>
      <c r="AA124" s="67"/>
      <c r="AB124" s="67"/>
      <c r="AC124" s="67"/>
      <c r="AD124" s="67"/>
      <c r="AE124" s="67"/>
      <c r="AF124" s="67"/>
      <c r="AG124" s="67"/>
      <c r="AH124" s="67"/>
      <c r="AI124" s="67"/>
      <c r="AJ124" s="67"/>
      <c r="AK124" s="67"/>
      <c r="AL124" s="67">
        <v>20</v>
      </c>
      <c r="AM124" s="67" t="s">
        <v>127</v>
      </c>
      <c r="AN124" s="67"/>
    </row>
    <row r="125" spans="18:40" hidden="1">
      <c r="R125" s="139"/>
      <c r="S125" s="139"/>
      <c r="T125" s="139"/>
      <c r="U125" s="139"/>
      <c r="Y125" s="67"/>
      <c r="Z125" s="67"/>
      <c r="AA125" s="67"/>
      <c r="AB125" s="67"/>
      <c r="AC125" s="67"/>
      <c r="AD125" s="67"/>
      <c r="AE125" s="67"/>
      <c r="AF125" s="67"/>
      <c r="AG125" s="67"/>
      <c r="AH125" s="67"/>
      <c r="AI125" s="67"/>
      <c r="AJ125" s="67"/>
      <c r="AK125" s="67"/>
      <c r="AL125" s="67">
        <v>30</v>
      </c>
      <c r="AM125" s="67" t="s">
        <v>129</v>
      </c>
      <c r="AN125" s="67"/>
    </row>
    <row r="126" spans="18:40" hidden="1">
      <c r="R126" s="139"/>
      <c r="S126" s="139"/>
      <c r="T126" s="139"/>
      <c r="U126" s="139"/>
      <c r="Y126" s="67"/>
      <c r="Z126" s="67"/>
      <c r="AA126" s="67"/>
      <c r="AB126" s="67"/>
      <c r="AC126" s="67"/>
      <c r="AD126" s="67"/>
      <c r="AE126" s="67"/>
      <c r="AF126" s="67"/>
      <c r="AG126" s="67"/>
      <c r="AH126" s="67"/>
      <c r="AI126" s="67"/>
      <c r="AJ126" s="67"/>
      <c r="AK126" s="67"/>
      <c r="AL126" s="67">
        <v>40</v>
      </c>
      <c r="AM126" s="67" t="s">
        <v>131</v>
      </c>
      <c r="AN126" s="67"/>
    </row>
    <row r="127" spans="18:40" hidden="1">
      <c r="R127" s="139"/>
      <c r="S127" s="139"/>
      <c r="T127" s="139"/>
      <c r="U127" s="139"/>
      <c r="Y127" s="67"/>
      <c r="Z127" s="67"/>
      <c r="AA127" s="67"/>
      <c r="AB127" s="67"/>
      <c r="AC127" s="67"/>
      <c r="AD127" s="67"/>
      <c r="AE127" s="67"/>
      <c r="AF127" s="67"/>
      <c r="AG127" s="67"/>
      <c r="AH127" s="67"/>
      <c r="AI127" s="67"/>
      <c r="AJ127" s="67"/>
      <c r="AK127" s="67"/>
      <c r="AL127" s="67">
        <v>50</v>
      </c>
      <c r="AM127" s="67" t="s">
        <v>133</v>
      </c>
      <c r="AN127" s="67"/>
    </row>
    <row r="128" spans="18:40" hidden="1">
      <c r="R128" s="139"/>
      <c r="S128" s="139"/>
      <c r="T128" s="139"/>
      <c r="U128" s="139"/>
      <c r="Y128" s="67"/>
      <c r="Z128" s="67"/>
      <c r="AA128" s="67"/>
      <c r="AB128" s="67"/>
      <c r="AC128" s="67"/>
      <c r="AD128" s="67"/>
      <c r="AE128" s="67"/>
      <c r="AF128" s="67"/>
      <c r="AG128" s="67"/>
      <c r="AH128" s="67"/>
      <c r="AI128" s="67"/>
      <c r="AJ128" s="67"/>
      <c r="AK128" s="67"/>
      <c r="AL128" s="67">
        <v>60</v>
      </c>
      <c r="AM128" s="67" t="s">
        <v>135</v>
      </c>
      <c r="AN128" s="67"/>
    </row>
    <row r="129" spans="18:40" hidden="1">
      <c r="R129" s="139"/>
      <c r="S129" s="139"/>
      <c r="T129" s="139"/>
      <c r="U129" s="139"/>
      <c r="Y129" s="67"/>
      <c r="Z129" s="67"/>
      <c r="AA129" s="67"/>
      <c r="AB129" s="67"/>
      <c r="AC129" s="67"/>
      <c r="AD129" s="67"/>
      <c r="AE129" s="67"/>
      <c r="AF129" s="67"/>
      <c r="AG129" s="67"/>
      <c r="AH129" s="67"/>
      <c r="AI129" s="67"/>
      <c r="AJ129" s="67"/>
      <c r="AK129" s="67"/>
      <c r="AL129" s="67">
        <v>70</v>
      </c>
      <c r="AM129" s="67" t="s">
        <v>137</v>
      </c>
      <c r="AN129" s="67"/>
    </row>
    <row r="130" spans="18:40" hidden="1">
      <c r="Y130" s="67"/>
      <c r="Z130" s="67"/>
      <c r="AA130" s="67"/>
      <c r="AB130" s="67"/>
      <c r="AC130" s="67"/>
      <c r="AD130" s="67"/>
      <c r="AE130" s="67"/>
      <c r="AF130" s="67"/>
      <c r="AG130" s="67"/>
      <c r="AH130" s="67"/>
      <c r="AI130" s="67"/>
      <c r="AJ130" s="67"/>
      <c r="AK130" s="67"/>
      <c r="AL130" s="67">
        <v>80</v>
      </c>
      <c r="AM130" s="67" t="s">
        <v>139</v>
      </c>
      <c r="AN130" s="67"/>
    </row>
    <row r="131" spans="18:40" hidden="1">
      <c r="Y131" s="67"/>
      <c r="Z131" s="67"/>
      <c r="AA131" s="67"/>
      <c r="AB131" s="67"/>
      <c r="AC131" s="67"/>
      <c r="AD131" s="67"/>
      <c r="AE131" s="67"/>
      <c r="AF131" s="67"/>
      <c r="AG131" s="67"/>
      <c r="AH131" s="67"/>
      <c r="AI131" s="67"/>
      <c r="AJ131" s="67"/>
      <c r="AK131" s="67"/>
      <c r="AL131" s="67">
        <v>90</v>
      </c>
      <c r="AM131" s="67" t="s">
        <v>141</v>
      </c>
      <c r="AN131" s="67"/>
    </row>
    <row r="132" spans="18:40" hidden="1">
      <c r="Y132" s="139"/>
      <c r="Z132" s="139"/>
      <c r="AA132" s="139"/>
      <c r="AB132" s="139"/>
      <c r="AC132" s="139"/>
      <c r="AD132" s="139"/>
      <c r="AE132" s="139"/>
      <c r="AF132" s="139"/>
      <c r="AG132" s="139"/>
      <c r="AH132" s="139"/>
      <c r="AI132" s="139"/>
      <c r="AJ132" s="139"/>
      <c r="AK132" s="139"/>
    </row>
    <row r="133" spans="18:40" hidden="1">
      <c r="Y133" s="139"/>
      <c r="Z133" s="139"/>
      <c r="AA133" s="139"/>
      <c r="AB133" s="139"/>
      <c r="AC133" s="139"/>
      <c r="AD133" s="139"/>
      <c r="AE133" s="139"/>
      <c r="AF133" s="139"/>
      <c r="AG133" s="139"/>
      <c r="AH133" s="139"/>
      <c r="AI133" s="139"/>
      <c r="AJ133" s="139"/>
      <c r="AK133" s="139"/>
    </row>
    <row r="134" spans="18:40" hidden="1">
      <c r="Y134" s="139"/>
      <c r="Z134" s="139"/>
      <c r="AA134" s="139"/>
      <c r="AB134" s="139"/>
      <c r="AC134" s="139"/>
      <c r="AD134" s="139"/>
      <c r="AE134" s="139"/>
      <c r="AF134" s="139"/>
      <c r="AG134" s="139"/>
      <c r="AH134" s="139"/>
      <c r="AI134" s="139"/>
      <c r="AJ134" s="139"/>
      <c r="AK134" s="139"/>
    </row>
    <row r="135" spans="18:40" hidden="1">
      <c r="Y135" s="139"/>
      <c r="Z135" s="139"/>
      <c r="AA135" s="139"/>
      <c r="AB135" s="139"/>
      <c r="AC135" s="139"/>
      <c r="AD135" s="139"/>
      <c r="AE135" s="139"/>
      <c r="AF135" s="139"/>
      <c r="AG135" s="139"/>
      <c r="AH135" s="139"/>
      <c r="AI135" s="139"/>
      <c r="AJ135" s="139"/>
      <c r="AK135" s="139"/>
    </row>
    <row r="136" spans="18:40" hidden="1">
      <c r="AH136" s="122"/>
    </row>
    <row r="137" spans="18:40" hidden="1">
      <c r="Y137" s="139"/>
      <c r="Z137" s="139"/>
      <c r="AA137" s="139"/>
      <c r="AB137" s="139"/>
      <c r="AC137" s="139"/>
      <c r="AD137" s="139"/>
      <c r="AE137" s="139"/>
      <c r="AF137" s="139"/>
      <c r="AG137" s="139"/>
      <c r="AH137" s="139"/>
      <c r="AI137" s="139"/>
      <c r="AJ137" s="139"/>
      <c r="AK137" s="139"/>
    </row>
    <row r="138" spans="18:40" hidden="1">
      <c r="Y138" s="139"/>
      <c r="Z138" s="139"/>
      <c r="AA138" s="139"/>
      <c r="AB138" s="139"/>
      <c r="AC138" s="139"/>
      <c r="AD138" s="139"/>
      <c r="AE138" s="139"/>
      <c r="AF138" s="139"/>
      <c r="AG138" s="139"/>
      <c r="AH138" s="139"/>
      <c r="AI138" s="139"/>
      <c r="AJ138" s="139"/>
      <c r="AK138" s="139"/>
    </row>
    <row r="139" spans="18:40" hidden="1">
      <c r="Y139" s="139"/>
      <c r="Z139" s="139"/>
      <c r="AA139" s="139"/>
      <c r="AB139" s="139"/>
      <c r="AC139" s="139"/>
      <c r="AD139" s="139"/>
      <c r="AE139" s="139"/>
      <c r="AF139" s="139"/>
      <c r="AG139" s="139"/>
      <c r="AH139" s="139"/>
      <c r="AI139" s="139"/>
      <c r="AJ139" s="139"/>
      <c r="AK139" s="139"/>
    </row>
    <row r="140" spans="18:40" hidden="1">
      <c r="Y140" s="139"/>
      <c r="Z140" s="139"/>
      <c r="AA140" s="139"/>
      <c r="AB140" s="139"/>
      <c r="AC140" s="139"/>
      <c r="AD140" s="139"/>
      <c r="AE140" s="139"/>
      <c r="AF140" s="139"/>
      <c r="AG140" s="139"/>
      <c r="AH140" s="139"/>
      <c r="AI140" s="139"/>
      <c r="AJ140" s="139"/>
      <c r="AK140" s="139"/>
    </row>
    <row r="141" spans="18:40" hidden="1">
      <c r="Y141" s="139"/>
      <c r="Z141" s="139"/>
      <c r="AA141" s="139"/>
      <c r="AB141" s="139"/>
      <c r="AC141" s="139"/>
      <c r="AD141" s="139"/>
      <c r="AE141" s="139"/>
      <c r="AF141" s="139"/>
      <c r="AG141" s="139"/>
      <c r="AH141" s="139"/>
      <c r="AI141" s="139"/>
      <c r="AJ141" s="139"/>
      <c r="AK141" s="139"/>
    </row>
    <row r="142" spans="18:40" hidden="1">
      <c r="Y142" s="139"/>
      <c r="Z142" s="139"/>
      <c r="AA142" s="139"/>
      <c r="AB142" s="139"/>
      <c r="AC142" s="139"/>
      <c r="AD142" s="139"/>
      <c r="AE142" s="139"/>
      <c r="AF142" s="139"/>
      <c r="AG142" s="139"/>
      <c r="AH142" s="139"/>
      <c r="AI142" s="139"/>
      <c r="AJ142" s="139"/>
      <c r="AK142" s="139"/>
    </row>
    <row r="143" spans="18:40" hidden="1">
      <c r="Y143" s="139"/>
      <c r="Z143" s="139"/>
      <c r="AA143" s="139"/>
      <c r="AB143" s="139"/>
      <c r="AC143" s="139"/>
      <c r="AD143" s="139"/>
      <c r="AE143" s="139"/>
      <c r="AF143" s="139"/>
      <c r="AG143" s="139"/>
      <c r="AH143" s="139"/>
      <c r="AI143" s="139"/>
      <c r="AJ143" s="139"/>
      <c r="AK143" s="139"/>
    </row>
    <row r="144" spans="18:40" hidden="1">
      <c r="Y144" s="139"/>
      <c r="Z144" s="139"/>
      <c r="AA144" s="139"/>
      <c r="AB144" s="139"/>
      <c r="AC144" s="139"/>
      <c r="AD144" s="139"/>
      <c r="AE144" s="139"/>
      <c r="AF144" s="139"/>
      <c r="AG144" s="139"/>
      <c r="AH144" s="139"/>
      <c r="AI144" s="139"/>
      <c r="AJ144" s="139"/>
      <c r="AK144" s="139"/>
    </row>
    <row r="145" spans="25:37" hidden="1">
      <c r="Y145" s="139"/>
      <c r="Z145" s="139"/>
      <c r="AA145" s="139"/>
      <c r="AB145" s="139"/>
      <c r="AC145" s="139"/>
      <c r="AD145" s="139"/>
      <c r="AE145" s="139"/>
      <c r="AF145" s="139"/>
      <c r="AG145" s="139"/>
      <c r="AH145" s="139"/>
      <c r="AI145" s="139"/>
      <c r="AJ145" s="139"/>
      <c r="AK145" s="139"/>
    </row>
    <row r="146" spans="25:37" hidden="1">
      <c r="Y146" s="139"/>
      <c r="Z146" s="139"/>
      <c r="AA146" s="139"/>
      <c r="AB146" s="139"/>
      <c r="AC146" s="139"/>
      <c r="AD146" s="139"/>
      <c r="AE146" s="139"/>
      <c r="AF146" s="139"/>
      <c r="AG146" s="139"/>
      <c r="AH146" s="139"/>
      <c r="AI146" s="139"/>
      <c r="AJ146" s="139"/>
      <c r="AK146" s="139"/>
    </row>
    <row r="147" spans="25:37" hidden="1">
      <c r="Y147" s="139"/>
      <c r="Z147" s="139"/>
      <c r="AA147" s="139"/>
      <c r="AB147" s="139"/>
      <c r="AC147" s="139"/>
      <c r="AD147" s="139"/>
      <c r="AE147" s="139"/>
      <c r="AF147" s="139"/>
      <c r="AG147" s="139"/>
      <c r="AH147" s="139"/>
      <c r="AI147" s="139"/>
      <c r="AJ147" s="139"/>
      <c r="AK147" s="139"/>
    </row>
    <row r="148" spans="25:37" hidden="1">
      <c r="Y148" s="139"/>
      <c r="Z148" s="139"/>
      <c r="AA148" s="139"/>
      <c r="AB148" s="139"/>
      <c r="AC148" s="139"/>
      <c r="AD148" s="139"/>
      <c r="AE148" s="139"/>
      <c r="AF148" s="139"/>
      <c r="AG148" s="139"/>
      <c r="AH148" s="139"/>
      <c r="AI148" s="139"/>
      <c r="AJ148" s="139"/>
      <c r="AK148" s="139"/>
    </row>
    <row r="149" spans="25:37" hidden="1">
      <c r="Y149" s="139"/>
      <c r="Z149" s="139"/>
      <c r="AA149" s="139"/>
      <c r="AB149" s="139"/>
      <c r="AC149" s="139"/>
      <c r="AD149" s="139"/>
      <c r="AE149" s="139"/>
      <c r="AF149" s="139"/>
      <c r="AG149" s="139"/>
      <c r="AH149" s="139"/>
      <c r="AI149" s="139"/>
      <c r="AJ149" s="139"/>
      <c r="AK149" s="139"/>
    </row>
    <row r="150" spans="25:37" hidden="1">
      <c r="Y150" s="139"/>
      <c r="Z150" s="139"/>
      <c r="AA150" s="139"/>
      <c r="AB150" s="139"/>
      <c r="AC150" s="139"/>
      <c r="AD150" s="139"/>
      <c r="AE150" s="139"/>
      <c r="AF150" s="139"/>
      <c r="AG150" s="139"/>
      <c r="AH150" s="139"/>
      <c r="AI150" s="139"/>
      <c r="AJ150" s="139"/>
      <c r="AK150" s="139"/>
    </row>
    <row r="151" spans="25:37" hidden="1">
      <c r="Y151" s="139"/>
      <c r="Z151" s="139"/>
      <c r="AA151" s="139"/>
      <c r="AB151" s="139"/>
      <c r="AC151" s="139"/>
      <c r="AD151" s="139"/>
      <c r="AE151" s="139"/>
      <c r="AF151" s="139"/>
      <c r="AG151" s="139"/>
      <c r="AH151" s="139"/>
      <c r="AI151" s="139"/>
      <c r="AJ151" s="139"/>
      <c r="AK151" s="139"/>
    </row>
    <row r="152" spans="25:37" hidden="1">
      <c r="Y152" s="139"/>
      <c r="Z152" s="139"/>
      <c r="AA152" s="139"/>
      <c r="AB152" s="139"/>
      <c r="AC152" s="139"/>
      <c r="AD152" s="139"/>
      <c r="AE152" s="139"/>
      <c r="AF152" s="139"/>
      <c r="AG152" s="139"/>
      <c r="AH152" s="139"/>
      <c r="AI152" s="139"/>
      <c r="AJ152" s="139"/>
      <c r="AK152" s="139"/>
    </row>
    <row r="153" spans="25:37" hidden="1">
      <c r="Y153" s="139"/>
      <c r="Z153" s="139"/>
      <c r="AA153" s="139"/>
      <c r="AB153" s="139"/>
      <c r="AC153" s="139"/>
      <c r="AD153" s="139"/>
      <c r="AE153" s="139"/>
      <c r="AF153" s="139"/>
      <c r="AG153" s="139"/>
      <c r="AH153" s="139"/>
      <c r="AI153" s="139"/>
      <c r="AJ153" s="139"/>
      <c r="AK153" s="139"/>
    </row>
    <row r="154" spans="25:37" hidden="1">
      <c r="Y154" s="139"/>
      <c r="Z154" s="139"/>
      <c r="AA154" s="139"/>
      <c r="AB154" s="139"/>
      <c r="AC154" s="139"/>
      <c r="AD154" s="139"/>
      <c r="AE154" s="139"/>
      <c r="AF154" s="139"/>
      <c r="AG154" s="139"/>
      <c r="AH154" s="139"/>
      <c r="AI154" s="139"/>
      <c r="AJ154" s="139"/>
      <c r="AK154" s="139"/>
    </row>
    <row r="155" spans="25:37" hidden="1">
      <c r="Y155" s="139"/>
      <c r="Z155" s="139"/>
      <c r="AA155" s="139"/>
      <c r="AB155" s="139"/>
      <c r="AC155" s="139"/>
      <c r="AD155" s="139"/>
      <c r="AE155" s="139"/>
      <c r="AF155" s="139"/>
      <c r="AG155" s="139"/>
      <c r="AH155" s="139"/>
      <c r="AI155" s="139"/>
      <c r="AJ155" s="139"/>
      <c r="AK155" s="139"/>
    </row>
    <row r="156" spans="25:37" hidden="1">
      <c r="Y156" s="139"/>
      <c r="Z156" s="139"/>
      <c r="AA156" s="139"/>
      <c r="AB156" s="139"/>
      <c r="AC156" s="139"/>
      <c r="AD156" s="139"/>
      <c r="AE156" s="139"/>
      <c r="AF156" s="139"/>
      <c r="AG156" s="139"/>
      <c r="AH156" s="139"/>
      <c r="AI156" s="139"/>
      <c r="AJ156" s="139"/>
      <c r="AK156" s="139"/>
    </row>
    <row r="157" spans="25:37" hidden="1">
      <c r="Y157" s="139"/>
      <c r="Z157" s="139"/>
      <c r="AA157" s="139"/>
      <c r="AB157" s="139"/>
      <c r="AC157" s="139"/>
      <c r="AD157" s="139"/>
      <c r="AE157" s="139"/>
      <c r="AF157" s="139"/>
      <c r="AG157" s="139"/>
      <c r="AH157" s="139"/>
      <c r="AI157" s="139"/>
      <c r="AJ157" s="139"/>
      <c r="AK157" s="139"/>
    </row>
    <row r="158" spans="25:37" hidden="1">
      <c r="Y158" s="139"/>
      <c r="Z158" s="139"/>
      <c r="AA158" s="139"/>
      <c r="AB158" s="139"/>
      <c r="AC158" s="139"/>
      <c r="AD158" s="139"/>
      <c r="AE158" s="139"/>
      <c r="AF158" s="139"/>
      <c r="AG158" s="139"/>
      <c r="AH158" s="139"/>
      <c r="AI158" s="139"/>
      <c r="AJ158" s="139"/>
      <c r="AK158" s="139"/>
    </row>
    <row r="159" spans="25:37" hidden="1">
      <c r="Y159" s="139"/>
      <c r="Z159" s="139"/>
      <c r="AA159" s="139"/>
      <c r="AB159" s="139"/>
      <c r="AC159" s="139"/>
      <c r="AD159" s="139"/>
      <c r="AE159" s="139"/>
      <c r="AF159" s="139"/>
      <c r="AG159" s="139"/>
      <c r="AH159" s="139"/>
      <c r="AI159" s="139"/>
      <c r="AJ159" s="139"/>
      <c r="AK159" s="139"/>
    </row>
    <row r="160" spans="25:37" hidden="1">
      <c r="Y160" s="139"/>
      <c r="Z160" s="139"/>
      <c r="AA160" s="139"/>
      <c r="AB160" s="139"/>
      <c r="AC160" s="139"/>
      <c r="AD160" s="139"/>
      <c r="AE160" s="139"/>
      <c r="AF160" s="139"/>
      <c r="AG160" s="139"/>
      <c r="AH160" s="139"/>
      <c r="AI160" s="139"/>
      <c r="AJ160" s="139"/>
      <c r="AK160" s="139"/>
    </row>
    <row r="161" spans="25:37" hidden="1">
      <c r="Y161" s="139"/>
      <c r="Z161" s="139"/>
      <c r="AA161" s="139"/>
      <c r="AB161" s="139"/>
      <c r="AC161" s="139"/>
      <c r="AD161" s="139"/>
      <c r="AE161" s="139"/>
      <c r="AF161" s="139"/>
      <c r="AG161" s="139"/>
      <c r="AH161" s="139"/>
      <c r="AI161" s="139"/>
      <c r="AJ161" s="139"/>
      <c r="AK161" s="139"/>
    </row>
    <row r="162" spans="25:37" hidden="1">
      <c r="Y162" s="139"/>
      <c r="Z162" s="139"/>
      <c r="AA162" s="139"/>
      <c r="AB162" s="139"/>
      <c r="AC162" s="139"/>
      <c r="AD162" s="139"/>
      <c r="AE162" s="139"/>
      <c r="AF162" s="139"/>
      <c r="AG162" s="139"/>
      <c r="AH162" s="139"/>
      <c r="AI162" s="139"/>
      <c r="AJ162" s="139"/>
      <c r="AK162" s="139"/>
    </row>
    <row r="163" spans="25:37" hidden="1">
      <c r="Y163" s="139"/>
      <c r="Z163" s="139"/>
      <c r="AA163" s="139"/>
      <c r="AB163" s="139"/>
      <c r="AC163" s="139"/>
      <c r="AD163" s="139"/>
      <c r="AE163" s="139"/>
      <c r="AF163" s="139"/>
      <c r="AG163" s="139"/>
      <c r="AH163" s="139"/>
      <c r="AI163" s="139"/>
      <c r="AJ163" s="139"/>
      <c r="AK163" s="139"/>
    </row>
    <row r="164" spans="25:37" hidden="1">
      <c r="AH164" s="122"/>
    </row>
    <row r="165" spans="25:37" hidden="1">
      <c r="AH165" s="122"/>
    </row>
    <row r="166" spans="25:37" hidden="1">
      <c r="Y166" s="139"/>
      <c r="Z166" s="139"/>
      <c r="AA166" s="139"/>
      <c r="AB166" s="139"/>
      <c r="AC166" s="139"/>
      <c r="AD166" s="139"/>
      <c r="AE166" s="139"/>
      <c r="AF166" s="139"/>
      <c r="AG166" s="139"/>
      <c r="AH166" s="139"/>
      <c r="AI166" s="139"/>
      <c r="AJ166" s="139"/>
      <c r="AK166" s="139"/>
    </row>
    <row r="167" spans="25:37" hidden="1">
      <c r="Y167" s="139"/>
      <c r="Z167" s="139"/>
      <c r="AA167" s="139"/>
      <c r="AB167" s="139"/>
      <c r="AC167" s="139"/>
      <c r="AD167" s="139"/>
      <c r="AE167" s="139"/>
      <c r="AF167" s="139"/>
      <c r="AG167" s="139"/>
      <c r="AH167" s="139"/>
      <c r="AI167" s="139"/>
      <c r="AJ167" s="139"/>
      <c r="AK167" s="139"/>
    </row>
    <row r="168" spans="25:37" hidden="1">
      <c r="Y168" s="139"/>
      <c r="Z168" s="139"/>
      <c r="AA168" s="139"/>
      <c r="AB168" s="139"/>
      <c r="AC168" s="139"/>
      <c r="AD168" s="139"/>
      <c r="AE168" s="139"/>
      <c r="AF168" s="139"/>
      <c r="AG168" s="139"/>
      <c r="AH168" s="139"/>
      <c r="AI168" s="139"/>
      <c r="AJ168" s="139"/>
      <c r="AK168" s="139"/>
    </row>
    <row r="169" spans="25:37" hidden="1">
      <c r="Y169" s="139"/>
      <c r="Z169" s="139"/>
      <c r="AA169" s="139"/>
      <c r="AB169" s="139"/>
      <c r="AC169" s="139"/>
      <c r="AD169" s="139"/>
      <c r="AE169" s="139"/>
      <c r="AF169" s="139"/>
      <c r="AG169" s="139"/>
      <c r="AH169" s="139"/>
      <c r="AI169" s="139"/>
      <c r="AJ169" s="139"/>
      <c r="AK169" s="139"/>
    </row>
    <row r="170" spans="25:37" hidden="1">
      <c r="Y170" s="139"/>
      <c r="Z170" s="139"/>
      <c r="AA170" s="139"/>
      <c r="AB170" s="139"/>
      <c r="AC170" s="139"/>
      <c r="AD170" s="139"/>
      <c r="AE170" s="139"/>
      <c r="AF170" s="139"/>
      <c r="AG170" s="139"/>
      <c r="AH170" s="139"/>
      <c r="AI170" s="139"/>
      <c r="AJ170" s="139"/>
      <c r="AK170" s="139"/>
    </row>
    <row r="171" spans="25:37" hidden="1">
      <c r="Y171" s="139"/>
      <c r="Z171" s="139"/>
      <c r="AA171" s="139"/>
      <c r="AB171" s="139"/>
      <c r="AC171" s="139"/>
      <c r="AD171" s="139"/>
      <c r="AE171" s="139"/>
      <c r="AF171" s="139"/>
      <c r="AG171" s="139"/>
      <c r="AH171" s="139"/>
      <c r="AI171" s="139"/>
      <c r="AJ171" s="139"/>
      <c r="AK171" s="139"/>
    </row>
    <row r="172" spans="25:37" hidden="1">
      <c r="Y172" s="139"/>
      <c r="Z172" s="139"/>
      <c r="AA172" s="139"/>
      <c r="AB172" s="139"/>
      <c r="AC172" s="139"/>
      <c r="AD172" s="139"/>
      <c r="AE172" s="139"/>
      <c r="AF172" s="139"/>
      <c r="AG172" s="139"/>
      <c r="AH172" s="139"/>
      <c r="AI172" s="139"/>
      <c r="AJ172" s="139"/>
      <c r="AK172" s="139"/>
    </row>
    <row r="173" spans="25:37" hidden="1">
      <c r="Y173" s="139"/>
      <c r="Z173" s="139"/>
      <c r="AA173" s="139"/>
      <c r="AB173" s="139"/>
      <c r="AC173" s="139"/>
      <c r="AD173" s="139"/>
      <c r="AE173" s="139"/>
      <c r="AF173" s="139"/>
      <c r="AG173" s="139"/>
      <c r="AH173" s="139"/>
      <c r="AI173" s="139"/>
      <c r="AJ173" s="139"/>
      <c r="AK173" s="139"/>
    </row>
    <row r="174" spans="25:37" hidden="1">
      <c r="Y174" s="139"/>
      <c r="Z174" s="139"/>
      <c r="AA174" s="139"/>
      <c r="AB174" s="139"/>
      <c r="AC174" s="139"/>
      <c r="AD174" s="139"/>
      <c r="AE174" s="139"/>
      <c r="AF174" s="139"/>
      <c r="AG174" s="139"/>
      <c r="AH174" s="139"/>
      <c r="AI174" s="139"/>
      <c r="AJ174" s="139"/>
      <c r="AK174" s="139"/>
    </row>
    <row r="175" spans="25:37" hidden="1">
      <c r="Y175" s="139"/>
      <c r="Z175" s="139"/>
      <c r="AA175" s="139"/>
      <c r="AB175" s="139"/>
      <c r="AC175" s="139"/>
      <c r="AD175" s="139"/>
      <c r="AE175" s="139"/>
      <c r="AF175" s="139"/>
      <c r="AG175" s="139"/>
      <c r="AH175" s="139"/>
      <c r="AI175" s="139"/>
      <c r="AJ175" s="139"/>
      <c r="AK175" s="139"/>
    </row>
    <row r="176" spans="25:37" hidden="1">
      <c r="Y176" s="139"/>
      <c r="Z176" s="139"/>
      <c r="AA176" s="139"/>
      <c r="AB176" s="139"/>
      <c r="AC176" s="139"/>
      <c r="AD176" s="139"/>
      <c r="AE176" s="139"/>
      <c r="AF176" s="139"/>
      <c r="AG176" s="139"/>
      <c r="AH176" s="139"/>
      <c r="AI176" s="139"/>
      <c r="AJ176" s="139"/>
      <c r="AK176" s="139"/>
    </row>
    <row r="177" spans="25:37" hidden="1">
      <c r="Y177" s="139"/>
      <c r="Z177" s="139"/>
      <c r="AA177" s="139"/>
      <c r="AB177" s="139"/>
      <c r="AC177" s="139"/>
      <c r="AD177" s="139"/>
      <c r="AE177" s="139"/>
      <c r="AF177" s="139"/>
      <c r="AG177" s="139"/>
      <c r="AH177" s="139"/>
      <c r="AI177" s="139"/>
      <c r="AJ177" s="139"/>
      <c r="AK177" s="139"/>
    </row>
    <row r="178" spans="25:37" hidden="1">
      <c r="Y178" s="139"/>
      <c r="Z178" s="139"/>
      <c r="AA178" s="139"/>
      <c r="AB178" s="139"/>
      <c r="AC178" s="139"/>
      <c r="AD178" s="139"/>
      <c r="AE178" s="139"/>
      <c r="AF178" s="139"/>
      <c r="AG178" s="139"/>
      <c r="AH178" s="139"/>
      <c r="AI178" s="139"/>
      <c r="AJ178" s="139"/>
      <c r="AK178" s="139"/>
    </row>
    <row r="179" spans="25:37" hidden="1">
      <c r="Y179" s="139"/>
      <c r="Z179" s="139"/>
      <c r="AA179" s="139"/>
      <c r="AB179" s="139"/>
      <c r="AC179" s="139"/>
      <c r="AD179" s="139"/>
      <c r="AE179" s="139"/>
      <c r="AF179" s="139"/>
      <c r="AG179" s="139"/>
      <c r="AH179" s="139"/>
      <c r="AI179" s="139"/>
      <c r="AJ179" s="139"/>
      <c r="AK179" s="139"/>
    </row>
    <row r="180" spans="25:37" hidden="1">
      <c r="Y180" s="139"/>
      <c r="Z180" s="139"/>
      <c r="AA180" s="139"/>
      <c r="AB180" s="139"/>
      <c r="AC180" s="139"/>
      <c r="AD180" s="139"/>
      <c r="AE180" s="139"/>
      <c r="AF180" s="139"/>
      <c r="AG180" s="139"/>
      <c r="AH180" s="139"/>
      <c r="AI180" s="139"/>
      <c r="AJ180" s="139"/>
      <c r="AK180" s="139"/>
    </row>
    <row r="181" spans="25:37" hidden="1">
      <c r="Y181" s="139"/>
      <c r="Z181" s="139"/>
      <c r="AA181" s="139"/>
      <c r="AB181" s="139"/>
      <c r="AC181" s="139"/>
      <c r="AD181" s="139"/>
      <c r="AE181" s="139"/>
      <c r="AF181" s="139"/>
      <c r="AG181" s="139"/>
      <c r="AH181" s="139"/>
      <c r="AI181" s="139"/>
      <c r="AJ181" s="139"/>
      <c r="AK181" s="139"/>
    </row>
    <row r="182" spans="25:37" hidden="1">
      <c r="Y182" s="139"/>
      <c r="Z182" s="139"/>
      <c r="AA182" s="139"/>
      <c r="AB182" s="139"/>
      <c r="AC182" s="139"/>
      <c r="AD182" s="139"/>
      <c r="AE182" s="139"/>
      <c r="AF182" s="139"/>
      <c r="AG182" s="139"/>
      <c r="AH182" s="139"/>
      <c r="AI182" s="139"/>
      <c r="AJ182" s="139"/>
      <c r="AK182" s="139"/>
    </row>
    <row r="183" spans="25:37" hidden="1">
      <c r="Y183" s="139"/>
      <c r="Z183" s="139"/>
      <c r="AA183" s="139"/>
      <c r="AB183" s="139"/>
      <c r="AC183" s="139"/>
      <c r="AD183" s="139"/>
      <c r="AE183" s="139"/>
      <c r="AF183" s="139"/>
      <c r="AG183" s="139"/>
      <c r="AH183" s="139"/>
      <c r="AI183" s="139"/>
      <c r="AJ183" s="139"/>
      <c r="AK183" s="139"/>
    </row>
    <row r="184" spans="25:37" hidden="1">
      <c r="Y184" s="139"/>
      <c r="Z184" s="139"/>
      <c r="AA184" s="139"/>
      <c r="AB184" s="139"/>
      <c r="AC184" s="139"/>
      <c r="AD184" s="139"/>
      <c r="AE184" s="139"/>
      <c r="AF184" s="139"/>
      <c r="AG184" s="139"/>
      <c r="AH184" s="139"/>
      <c r="AI184" s="139"/>
      <c r="AJ184" s="139"/>
      <c r="AK184" s="139"/>
    </row>
    <row r="185" spans="25:37" hidden="1">
      <c r="Y185" s="139"/>
      <c r="Z185" s="139"/>
      <c r="AA185" s="139"/>
      <c r="AB185" s="139"/>
      <c r="AC185" s="139"/>
      <c r="AD185" s="139"/>
      <c r="AE185" s="139"/>
      <c r="AF185" s="139"/>
      <c r="AG185" s="139"/>
      <c r="AH185" s="139"/>
      <c r="AI185" s="139"/>
      <c r="AJ185" s="139"/>
      <c r="AK185" s="139"/>
    </row>
    <row r="186" spans="25:37" hidden="1">
      <c r="Y186" s="139"/>
      <c r="Z186" s="139"/>
      <c r="AA186" s="139"/>
      <c r="AB186" s="139"/>
      <c r="AC186" s="139"/>
      <c r="AD186" s="139"/>
      <c r="AE186" s="139"/>
      <c r="AF186" s="139"/>
      <c r="AG186" s="139"/>
      <c r="AH186" s="139"/>
      <c r="AI186" s="139"/>
      <c r="AJ186" s="139"/>
      <c r="AK186" s="139"/>
    </row>
    <row r="187" spans="25:37" hidden="1">
      <c r="Y187" s="139"/>
      <c r="Z187" s="139"/>
      <c r="AA187" s="139"/>
      <c r="AB187" s="139"/>
      <c r="AC187" s="139"/>
      <c r="AD187" s="139"/>
      <c r="AE187" s="139"/>
      <c r="AF187" s="139"/>
      <c r="AG187" s="139"/>
      <c r="AH187" s="139"/>
      <c r="AI187" s="139"/>
      <c r="AJ187" s="139"/>
      <c r="AK187" s="139"/>
    </row>
    <row r="188" spans="25:37" hidden="1">
      <c r="Y188" s="139"/>
      <c r="Z188" s="139"/>
      <c r="AA188" s="139"/>
      <c r="AB188" s="139"/>
      <c r="AC188" s="139"/>
      <c r="AD188" s="139"/>
      <c r="AE188" s="139"/>
      <c r="AF188" s="139"/>
      <c r="AG188" s="139"/>
      <c r="AH188" s="139"/>
      <c r="AI188" s="139"/>
      <c r="AJ188" s="139"/>
      <c r="AK188" s="139"/>
    </row>
    <row r="189" spans="25:37" hidden="1">
      <c r="Y189" s="139"/>
      <c r="Z189" s="139"/>
      <c r="AA189" s="139"/>
      <c r="AB189" s="139"/>
      <c r="AC189" s="139"/>
      <c r="AD189" s="139"/>
      <c r="AE189" s="139"/>
      <c r="AF189" s="139"/>
      <c r="AG189" s="139"/>
      <c r="AH189" s="139"/>
      <c r="AI189" s="139"/>
      <c r="AJ189" s="139"/>
      <c r="AK189" s="139"/>
    </row>
    <row r="190" spans="25:37" hidden="1">
      <c r="Y190" s="139"/>
      <c r="Z190" s="139"/>
      <c r="AA190" s="139"/>
      <c r="AB190" s="139"/>
      <c r="AC190" s="139"/>
      <c r="AD190" s="139"/>
      <c r="AE190" s="139"/>
      <c r="AF190" s="139"/>
      <c r="AG190" s="139"/>
      <c r="AH190" s="139"/>
      <c r="AI190" s="139"/>
      <c r="AJ190" s="139"/>
      <c r="AK190" s="139"/>
    </row>
    <row r="191" spans="25:37" hidden="1">
      <c r="Y191" s="139"/>
      <c r="Z191" s="139"/>
      <c r="AA191" s="139"/>
      <c r="AB191" s="139"/>
      <c r="AC191" s="139"/>
      <c r="AD191" s="139"/>
      <c r="AE191" s="139"/>
      <c r="AF191" s="139"/>
      <c r="AG191" s="139"/>
      <c r="AH191" s="139"/>
      <c r="AI191" s="139"/>
      <c r="AJ191" s="139"/>
      <c r="AK191" s="139"/>
    </row>
    <row r="192" spans="25:37" hidden="1">
      <c r="Y192" s="139"/>
      <c r="Z192" s="139"/>
      <c r="AA192" s="139"/>
      <c r="AB192" s="139"/>
      <c r="AC192" s="139"/>
      <c r="AD192" s="139"/>
      <c r="AE192" s="139"/>
      <c r="AF192" s="139"/>
      <c r="AG192" s="139"/>
      <c r="AH192" s="139"/>
      <c r="AI192" s="139"/>
      <c r="AJ192" s="139"/>
      <c r="AK192" s="139"/>
    </row>
    <row r="193" spans="34:34" hidden="1">
      <c r="AH193" s="122"/>
    </row>
    <row r="194" spans="34:34" hidden="1">
      <c r="AH194" s="122"/>
    </row>
    <row r="195" spans="34:34" hidden="1">
      <c r="AH195" s="122"/>
    </row>
    <row r="196" spans="34:34" hidden="1">
      <c r="AH196" s="122"/>
    </row>
    <row r="197" spans="34:34" hidden="1">
      <c r="AH197" s="122"/>
    </row>
    <row r="198" spans="34:34" hidden="1">
      <c r="AH198" s="122"/>
    </row>
    <row r="199" spans="34:34" hidden="1">
      <c r="AH199" s="122"/>
    </row>
    <row r="200" spans="34:34" hidden="1">
      <c r="AH200" s="122"/>
    </row>
    <row r="201" spans="34:34" hidden="1">
      <c r="AH201" s="122"/>
    </row>
    <row r="202" spans="34:34" hidden="1">
      <c r="AH202" s="122"/>
    </row>
    <row r="203" spans="34:34" hidden="1">
      <c r="AH203" s="122"/>
    </row>
    <row r="204" spans="34:34" hidden="1">
      <c r="AH204" s="122"/>
    </row>
    <row r="205" spans="34:34" hidden="1">
      <c r="AH205" s="122"/>
    </row>
    <row r="206" spans="34:34" hidden="1">
      <c r="AH206" s="122"/>
    </row>
    <row r="207" spans="34:34" hidden="1">
      <c r="AH207" s="122"/>
    </row>
    <row r="208" spans="34:34" hidden="1">
      <c r="AH208" s="122"/>
    </row>
    <row r="209" spans="34:34" hidden="1">
      <c r="AH209" s="122"/>
    </row>
    <row r="210" spans="34:34" hidden="1">
      <c r="AH210" s="122"/>
    </row>
    <row r="211" spans="34:34" hidden="1">
      <c r="AH211" s="122"/>
    </row>
    <row r="212" spans="34:34" hidden="1">
      <c r="AH212" s="122"/>
    </row>
    <row r="213" spans="34:34" hidden="1">
      <c r="AH213" s="122"/>
    </row>
    <row r="214" spans="34:34" hidden="1">
      <c r="AH214" s="122"/>
    </row>
    <row r="215" spans="34:34" hidden="1">
      <c r="AH215" s="122"/>
    </row>
    <row r="216" spans="34:34" hidden="1">
      <c r="AH216" s="122"/>
    </row>
    <row r="217" spans="34:34" hidden="1">
      <c r="AH217" s="122"/>
    </row>
    <row r="218" spans="34:34" hidden="1">
      <c r="AH218" s="122"/>
    </row>
    <row r="219" spans="34:34" hidden="1">
      <c r="AH219" s="122"/>
    </row>
    <row r="220" spans="34:34" hidden="1">
      <c r="AH220" s="122"/>
    </row>
    <row r="221" spans="34:34" hidden="1">
      <c r="AH221" s="122"/>
    </row>
    <row r="222" spans="34:34" hidden="1">
      <c r="AH222" s="122"/>
    </row>
    <row r="223" spans="34:34" hidden="1">
      <c r="AH223" s="122"/>
    </row>
    <row r="224" spans="34:34" hidden="1">
      <c r="AH224" s="122"/>
    </row>
    <row r="225" spans="34:34" hidden="1">
      <c r="AH225" s="122"/>
    </row>
    <row r="226" spans="34:34" hidden="1">
      <c r="AH226" s="122"/>
    </row>
    <row r="227" spans="34:34" hidden="1">
      <c r="AH227" s="122"/>
    </row>
    <row r="228" spans="34:34" hidden="1">
      <c r="AH228" s="122"/>
    </row>
    <row r="229" spans="34:34" hidden="1">
      <c r="AH229" s="122"/>
    </row>
    <row r="230" spans="34:34" hidden="1">
      <c r="AH230" s="122"/>
    </row>
    <row r="231" spans="34:34" hidden="1">
      <c r="AH231" s="122"/>
    </row>
    <row r="232" spans="34:34" hidden="1">
      <c r="AH232" s="122"/>
    </row>
    <row r="233" spans="34:34" hidden="1">
      <c r="AH233" s="122"/>
    </row>
    <row r="234" spans="34:34" hidden="1">
      <c r="AH234" s="122"/>
    </row>
    <row r="235" spans="34:34" hidden="1">
      <c r="AH235" s="122"/>
    </row>
    <row r="236" spans="34:34" hidden="1">
      <c r="AH236" s="122"/>
    </row>
    <row r="237" spans="34:34" hidden="1">
      <c r="AH237" s="122"/>
    </row>
    <row r="238" spans="34:34" hidden="1">
      <c r="AH238" s="122"/>
    </row>
    <row r="239" spans="34:34" hidden="1">
      <c r="AH239" s="122"/>
    </row>
    <row r="240" spans="34:34" hidden="1">
      <c r="AH240" s="122"/>
    </row>
    <row r="241" spans="34:34" hidden="1">
      <c r="AH241" s="122"/>
    </row>
    <row r="242" spans="34:34" hidden="1">
      <c r="AH242" s="122"/>
    </row>
    <row r="243" spans="34:34" hidden="1">
      <c r="AH243" s="122"/>
    </row>
    <row r="244" spans="34:34" hidden="1">
      <c r="AH244" s="122"/>
    </row>
    <row r="245" spans="34:34" hidden="1">
      <c r="AH245" s="122"/>
    </row>
    <row r="246" spans="34:34" hidden="1">
      <c r="AH246" s="122"/>
    </row>
    <row r="247" spans="34:34" hidden="1">
      <c r="AH247" s="122"/>
    </row>
    <row r="248" spans="34:34" hidden="1">
      <c r="AH248" s="122"/>
    </row>
    <row r="249" spans="34:34" hidden="1">
      <c r="AH249" s="122"/>
    </row>
    <row r="250" spans="34:34" hidden="1">
      <c r="AH250" s="122"/>
    </row>
    <row r="251" spans="34:34" hidden="1">
      <c r="AH251" s="122"/>
    </row>
    <row r="252" spans="34:34" hidden="1">
      <c r="AH252" s="122"/>
    </row>
    <row r="253" spans="34:34" hidden="1">
      <c r="AH253" s="122"/>
    </row>
    <row r="254" spans="34:34" hidden="1">
      <c r="AH254" s="122"/>
    </row>
    <row r="255" spans="34:34" hidden="1">
      <c r="AH255" s="122"/>
    </row>
    <row r="256" spans="34:34" hidden="1">
      <c r="AH256" s="122"/>
    </row>
    <row r="257" spans="34:34" hidden="1">
      <c r="AH257" s="122"/>
    </row>
    <row r="258" spans="34:34" hidden="1">
      <c r="AH258" s="122"/>
    </row>
    <row r="259" spans="34:34" hidden="1">
      <c r="AH259" s="122"/>
    </row>
    <row r="260" spans="34:34" hidden="1">
      <c r="AH260" s="122"/>
    </row>
    <row r="261" spans="34:34" hidden="1">
      <c r="AH261" s="122"/>
    </row>
    <row r="262" spans="34:34" hidden="1">
      <c r="AH262" s="122"/>
    </row>
    <row r="263" spans="34:34" hidden="1">
      <c r="AH263" s="122"/>
    </row>
    <row r="264" spans="34:34" hidden="1">
      <c r="AH264" s="122"/>
    </row>
    <row r="265" spans="34:34" hidden="1">
      <c r="AH265" s="122"/>
    </row>
    <row r="266" spans="34:34" hidden="1">
      <c r="AH266" s="122"/>
    </row>
    <row r="267" spans="34:34" hidden="1">
      <c r="AH267" s="122"/>
    </row>
    <row r="268" spans="34:34" hidden="1">
      <c r="AH268" s="122"/>
    </row>
    <row r="269" spans="34:34" hidden="1">
      <c r="AH269" s="122"/>
    </row>
    <row r="270" spans="34:34" hidden="1">
      <c r="AH270" s="122"/>
    </row>
    <row r="271" spans="34:34" hidden="1">
      <c r="AH271" s="122"/>
    </row>
    <row r="272" spans="34:34" hidden="1">
      <c r="AH272" s="122"/>
    </row>
    <row r="273" spans="34:34" hidden="1">
      <c r="AH273" s="122"/>
    </row>
    <row r="274" spans="34:34" hidden="1">
      <c r="AH274" s="122"/>
    </row>
    <row r="275" spans="34:34" hidden="1">
      <c r="AH275" s="122"/>
    </row>
    <row r="276" spans="34:34" hidden="1">
      <c r="AH276" s="122"/>
    </row>
    <row r="277" spans="34:34" hidden="1">
      <c r="AH277" s="122"/>
    </row>
    <row r="278" spans="34:34" hidden="1">
      <c r="AH278" s="122"/>
    </row>
    <row r="279" spans="34:34" hidden="1">
      <c r="AH279" s="122"/>
    </row>
    <row r="280" spans="34:34" hidden="1">
      <c r="AH280" s="122"/>
    </row>
    <row r="281" spans="34:34" hidden="1">
      <c r="AH281" s="122"/>
    </row>
    <row r="282" spans="34:34" hidden="1">
      <c r="AH282" s="122"/>
    </row>
    <row r="283" spans="34:34" hidden="1">
      <c r="AH283" s="122"/>
    </row>
    <row r="284" spans="34:34" hidden="1">
      <c r="AH284" s="122"/>
    </row>
    <row r="285" spans="34:34" hidden="1">
      <c r="AH285" s="122"/>
    </row>
    <row r="286" spans="34:34" hidden="1">
      <c r="AH286" s="122"/>
    </row>
    <row r="287" spans="34:34" hidden="1">
      <c r="AH287" s="122"/>
    </row>
    <row r="288" spans="34:34" hidden="1">
      <c r="AH288" s="122"/>
    </row>
    <row r="289" spans="34:34" hidden="1">
      <c r="AH289" s="122"/>
    </row>
    <row r="290" spans="34:34" hidden="1">
      <c r="AH290" s="122"/>
    </row>
    <row r="291" spans="34:34" hidden="1">
      <c r="AH291" s="122"/>
    </row>
    <row r="292" spans="34:34" hidden="1">
      <c r="AH292" s="122"/>
    </row>
    <row r="293" spans="34:34" hidden="1">
      <c r="AH293" s="122"/>
    </row>
    <row r="294" spans="34:34" hidden="1">
      <c r="AH294" s="122"/>
    </row>
    <row r="295" spans="34:34" hidden="1">
      <c r="AH295" s="122"/>
    </row>
    <row r="296" spans="34:34" hidden="1">
      <c r="AH296" s="122"/>
    </row>
    <row r="297" spans="34:34" hidden="1">
      <c r="AH297" s="122"/>
    </row>
    <row r="298" spans="34:34" hidden="1">
      <c r="AH298" s="122"/>
    </row>
    <row r="299" spans="34:34" hidden="1">
      <c r="AH299" s="122"/>
    </row>
    <row r="300" spans="34:34" hidden="1">
      <c r="AH300" s="122"/>
    </row>
    <row r="301" spans="34:34" hidden="1">
      <c r="AH301" s="122"/>
    </row>
    <row r="302" spans="34:34" hidden="1">
      <c r="AH302" s="122"/>
    </row>
    <row r="303" spans="34:34" hidden="1">
      <c r="AH303" s="122"/>
    </row>
    <row r="304" spans="34:34" hidden="1">
      <c r="AH304" s="122"/>
    </row>
    <row r="305" spans="34:34" hidden="1">
      <c r="AH305" s="122"/>
    </row>
    <row r="306" spans="34:34" hidden="1">
      <c r="AH306" s="122"/>
    </row>
    <row r="307" spans="34:34" hidden="1">
      <c r="AH307" s="122"/>
    </row>
    <row r="308" spans="34:34" hidden="1">
      <c r="AH308" s="122"/>
    </row>
    <row r="309" spans="34:34" hidden="1">
      <c r="AH309" s="122"/>
    </row>
    <row r="310" spans="34:34" hidden="1">
      <c r="AH310" s="122"/>
    </row>
    <row r="311" spans="34:34" hidden="1">
      <c r="AH311" s="122"/>
    </row>
    <row r="312" spans="34:34" hidden="1">
      <c r="AH312" s="122"/>
    </row>
    <row r="313" spans="34:34" hidden="1">
      <c r="AH313" s="122"/>
    </row>
    <row r="314" spans="34:34" hidden="1">
      <c r="AH314" s="122"/>
    </row>
    <row r="315" spans="34:34" hidden="1">
      <c r="AH315" s="122"/>
    </row>
    <row r="316" spans="34:34" hidden="1">
      <c r="AH316" s="122"/>
    </row>
    <row r="317" spans="34:34" hidden="1">
      <c r="AH317" s="122"/>
    </row>
    <row r="318" spans="34:34" hidden="1">
      <c r="AH318" s="122"/>
    </row>
    <row r="319" spans="34:34" hidden="1">
      <c r="AH319" s="122"/>
    </row>
    <row r="320" spans="34:34" hidden="1">
      <c r="AH320" s="122"/>
    </row>
    <row r="321" spans="34:34" hidden="1">
      <c r="AH321" s="122"/>
    </row>
    <row r="322" spans="34:34" hidden="1">
      <c r="AH322" s="122"/>
    </row>
    <row r="323" spans="34:34" hidden="1">
      <c r="AH323" s="122"/>
    </row>
    <row r="324" spans="34:34" hidden="1">
      <c r="AH324" s="122"/>
    </row>
  </sheetData>
  <sheetProtection password="D590" sheet="1" objects="1" scenarios="1" selectLockedCells="1"/>
  <mergeCells count="29">
    <mergeCell ref="C2:T2"/>
    <mergeCell ref="J11:M11"/>
    <mergeCell ref="P11:T11"/>
    <mergeCell ref="C3:T3"/>
    <mergeCell ref="C4:T4"/>
    <mergeCell ref="P5:T5"/>
    <mergeCell ref="P8:Q8"/>
    <mergeCell ref="E9:M9"/>
    <mergeCell ref="B14:B36"/>
    <mergeCell ref="O14:P14"/>
    <mergeCell ref="C15:E15"/>
    <mergeCell ref="N15:N16"/>
    <mergeCell ref="F17:L17"/>
    <mergeCell ref="N17:N18"/>
    <mergeCell ref="F19:L19"/>
    <mergeCell ref="N19:N20"/>
    <mergeCell ref="F21:L21"/>
    <mergeCell ref="F23:L23"/>
    <mergeCell ref="O46:T46"/>
    <mergeCell ref="F25:L25"/>
    <mergeCell ref="G30:L30"/>
    <mergeCell ref="Y30:AA30"/>
    <mergeCell ref="X32:Z32"/>
    <mergeCell ref="C33:T33"/>
    <mergeCell ref="J35:M35"/>
    <mergeCell ref="C39:T39"/>
    <mergeCell ref="C40:U40"/>
    <mergeCell ref="C41:U41"/>
    <mergeCell ref="C42:U42"/>
  </mergeCells>
  <dataValidations disablePrompts="1" count="1">
    <dataValidation type="list" allowBlank="1" showInputMessage="1" showErrorMessage="1" sqref="F65536:M65536 WVN1048576:WVU1048576 WLR1048576:WLY1048576 WBV1048576:WCC1048576 VRZ1048576:VSG1048576 VID1048576:VIK1048576 UYH1048576:UYO1048576 UOL1048576:UOS1048576 UEP1048576:UEW1048576 TUT1048576:TVA1048576 TKX1048576:TLE1048576 TBB1048576:TBI1048576 SRF1048576:SRM1048576 SHJ1048576:SHQ1048576 RXN1048576:RXU1048576 RNR1048576:RNY1048576 RDV1048576:REC1048576 QTZ1048576:QUG1048576 QKD1048576:QKK1048576 QAH1048576:QAO1048576 PQL1048576:PQS1048576 PGP1048576:PGW1048576 OWT1048576:OXA1048576 OMX1048576:ONE1048576 ODB1048576:ODI1048576 NTF1048576:NTM1048576 NJJ1048576:NJQ1048576 MZN1048576:MZU1048576 MPR1048576:MPY1048576 MFV1048576:MGC1048576 LVZ1048576:LWG1048576 LMD1048576:LMK1048576 LCH1048576:LCO1048576 KSL1048576:KSS1048576 KIP1048576:KIW1048576 JYT1048576:JZA1048576 JOX1048576:JPE1048576 JFB1048576:JFI1048576 IVF1048576:IVM1048576 ILJ1048576:ILQ1048576 IBN1048576:IBU1048576 HRR1048576:HRY1048576 HHV1048576:HIC1048576 GXZ1048576:GYG1048576 GOD1048576:GOK1048576 GEH1048576:GEO1048576 FUL1048576:FUS1048576 FKP1048576:FKW1048576 FAT1048576:FBA1048576 EQX1048576:ERE1048576 EHB1048576:EHI1048576 DXF1048576:DXM1048576 DNJ1048576:DNQ1048576 DDN1048576:DDU1048576 CTR1048576:CTY1048576 CJV1048576:CKC1048576 BZZ1048576:CAG1048576 BQD1048576:BQK1048576 BGH1048576:BGO1048576 AWL1048576:AWS1048576 AMP1048576:AMW1048576 ACT1048576:ADA1048576 SX1048576:TE1048576 JB1048576:JI1048576 F1048576:M1048576 WVN983040:WVU983040 WLR983040:WLY983040 WBV983040:WCC983040 VRZ983040:VSG983040 VID983040:VIK983040 UYH983040:UYO983040 UOL983040:UOS983040 UEP983040:UEW983040 TUT983040:TVA983040 TKX983040:TLE983040 TBB983040:TBI983040 SRF983040:SRM983040 SHJ983040:SHQ983040 RXN983040:RXU983040 RNR983040:RNY983040 RDV983040:REC983040 QTZ983040:QUG983040 QKD983040:QKK983040 QAH983040:QAO983040 PQL983040:PQS983040 PGP983040:PGW983040 OWT983040:OXA983040 OMX983040:ONE983040 ODB983040:ODI983040 NTF983040:NTM983040 NJJ983040:NJQ983040 MZN983040:MZU983040 MPR983040:MPY983040 MFV983040:MGC983040 LVZ983040:LWG983040 LMD983040:LMK983040 LCH983040:LCO983040 KSL983040:KSS983040 KIP983040:KIW983040 JYT983040:JZA983040 JOX983040:JPE983040 JFB983040:JFI983040 IVF983040:IVM983040 ILJ983040:ILQ983040 IBN983040:IBU983040 HRR983040:HRY983040 HHV983040:HIC983040 GXZ983040:GYG983040 GOD983040:GOK983040 GEH983040:GEO983040 FUL983040:FUS983040 FKP983040:FKW983040 FAT983040:FBA983040 EQX983040:ERE983040 EHB983040:EHI983040 DXF983040:DXM983040 DNJ983040:DNQ983040 DDN983040:DDU983040 CTR983040:CTY983040 CJV983040:CKC983040 BZZ983040:CAG983040 BQD983040:BQK983040 BGH983040:BGO983040 AWL983040:AWS983040 AMP983040:AMW983040 ACT983040:ADA983040 SX983040:TE983040 JB983040:JI983040 F983040:M983040 WVN917504:WVU917504 WLR917504:WLY917504 WBV917504:WCC917504 VRZ917504:VSG917504 VID917504:VIK917504 UYH917504:UYO917504 UOL917504:UOS917504 UEP917504:UEW917504 TUT917504:TVA917504 TKX917504:TLE917504 TBB917504:TBI917504 SRF917504:SRM917504 SHJ917504:SHQ917504 RXN917504:RXU917504 RNR917504:RNY917504 RDV917504:REC917504 QTZ917504:QUG917504 QKD917504:QKK917504 QAH917504:QAO917504 PQL917504:PQS917504 PGP917504:PGW917504 OWT917504:OXA917504 OMX917504:ONE917504 ODB917504:ODI917504 NTF917504:NTM917504 NJJ917504:NJQ917504 MZN917504:MZU917504 MPR917504:MPY917504 MFV917504:MGC917504 LVZ917504:LWG917504 LMD917504:LMK917504 LCH917504:LCO917504 KSL917504:KSS917504 KIP917504:KIW917504 JYT917504:JZA917504 JOX917504:JPE917504 JFB917504:JFI917504 IVF917504:IVM917504 ILJ917504:ILQ917504 IBN917504:IBU917504 HRR917504:HRY917504 HHV917504:HIC917504 GXZ917504:GYG917504 GOD917504:GOK917504 GEH917504:GEO917504 FUL917504:FUS917504 FKP917504:FKW917504 FAT917504:FBA917504 EQX917504:ERE917504 EHB917504:EHI917504 DXF917504:DXM917504 DNJ917504:DNQ917504 DDN917504:DDU917504 CTR917504:CTY917504 CJV917504:CKC917504 BZZ917504:CAG917504 BQD917504:BQK917504 BGH917504:BGO917504 AWL917504:AWS917504 AMP917504:AMW917504 ACT917504:ADA917504 SX917504:TE917504 JB917504:JI917504 F917504:M917504 WVN851968:WVU851968 WLR851968:WLY851968 WBV851968:WCC851968 VRZ851968:VSG851968 VID851968:VIK851968 UYH851968:UYO851968 UOL851968:UOS851968 UEP851968:UEW851968 TUT851968:TVA851968 TKX851968:TLE851968 TBB851968:TBI851968 SRF851968:SRM851968 SHJ851968:SHQ851968 RXN851968:RXU851968 RNR851968:RNY851968 RDV851968:REC851968 QTZ851968:QUG851968 QKD851968:QKK851968 QAH851968:QAO851968 PQL851968:PQS851968 PGP851968:PGW851968 OWT851968:OXA851968 OMX851968:ONE851968 ODB851968:ODI851968 NTF851968:NTM851968 NJJ851968:NJQ851968 MZN851968:MZU851968 MPR851968:MPY851968 MFV851968:MGC851968 LVZ851968:LWG851968 LMD851968:LMK851968 LCH851968:LCO851968 KSL851968:KSS851968 KIP851968:KIW851968 JYT851968:JZA851968 JOX851968:JPE851968 JFB851968:JFI851968 IVF851968:IVM851968 ILJ851968:ILQ851968 IBN851968:IBU851968 HRR851968:HRY851968 HHV851968:HIC851968 GXZ851968:GYG851968 GOD851968:GOK851968 GEH851968:GEO851968 FUL851968:FUS851968 FKP851968:FKW851968 FAT851968:FBA851968 EQX851968:ERE851968 EHB851968:EHI851968 DXF851968:DXM851968 DNJ851968:DNQ851968 DDN851968:DDU851968 CTR851968:CTY851968 CJV851968:CKC851968 BZZ851968:CAG851968 BQD851968:BQK851968 BGH851968:BGO851968 AWL851968:AWS851968 AMP851968:AMW851968 ACT851968:ADA851968 SX851968:TE851968 JB851968:JI851968 F851968:M851968 WVN786432:WVU786432 WLR786432:WLY786432 WBV786432:WCC786432 VRZ786432:VSG786432 VID786432:VIK786432 UYH786432:UYO786432 UOL786432:UOS786432 UEP786432:UEW786432 TUT786432:TVA786432 TKX786432:TLE786432 TBB786432:TBI786432 SRF786432:SRM786432 SHJ786432:SHQ786432 RXN786432:RXU786432 RNR786432:RNY786432 RDV786432:REC786432 QTZ786432:QUG786432 QKD786432:QKK786432 QAH786432:QAO786432 PQL786432:PQS786432 PGP786432:PGW786432 OWT786432:OXA786432 OMX786432:ONE786432 ODB786432:ODI786432 NTF786432:NTM786432 NJJ786432:NJQ786432 MZN786432:MZU786432 MPR786432:MPY786432 MFV786432:MGC786432 LVZ786432:LWG786432 LMD786432:LMK786432 LCH786432:LCO786432 KSL786432:KSS786432 KIP786432:KIW786432 JYT786432:JZA786432 JOX786432:JPE786432 JFB786432:JFI786432 IVF786432:IVM786432 ILJ786432:ILQ786432 IBN786432:IBU786432 HRR786432:HRY786432 HHV786432:HIC786432 GXZ786432:GYG786432 GOD786432:GOK786432 GEH786432:GEO786432 FUL786432:FUS786432 FKP786432:FKW786432 FAT786432:FBA786432 EQX786432:ERE786432 EHB786432:EHI786432 DXF786432:DXM786432 DNJ786432:DNQ786432 DDN786432:DDU786432 CTR786432:CTY786432 CJV786432:CKC786432 BZZ786432:CAG786432 BQD786432:BQK786432 BGH786432:BGO786432 AWL786432:AWS786432 AMP786432:AMW786432 ACT786432:ADA786432 SX786432:TE786432 JB786432:JI786432 F786432:M786432 WVN720896:WVU720896 WLR720896:WLY720896 WBV720896:WCC720896 VRZ720896:VSG720896 VID720896:VIK720896 UYH720896:UYO720896 UOL720896:UOS720896 UEP720896:UEW720896 TUT720896:TVA720896 TKX720896:TLE720896 TBB720896:TBI720896 SRF720896:SRM720896 SHJ720896:SHQ720896 RXN720896:RXU720896 RNR720896:RNY720896 RDV720896:REC720896 QTZ720896:QUG720896 QKD720896:QKK720896 QAH720896:QAO720896 PQL720896:PQS720896 PGP720896:PGW720896 OWT720896:OXA720896 OMX720896:ONE720896 ODB720896:ODI720896 NTF720896:NTM720896 NJJ720896:NJQ720896 MZN720896:MZU720896 MPR720896:MPY720896 MFV720896:MGC720896 LVZ720896:LWG720896 LMD720896:LMK720896 LCH720896:LCO720896 KSL720896:KSS720896 KIP720896:KIW720896 JYT720896:JZA720896 JOX720896:JPE720896 JFB720896:JFI720896 IVF720896:IVM720896 ILJ720896:ILQ720896 IBN720896:IBU720896 HRR720896:HRY720896 HHV720896:HIC720896 GXZ720896:GYG720896 GOD720896:GOK720896 GEH720896:GEO720896 FUL720896:FUS720896 FKP720896:FKW720896 FAT720896:FBA720896 EQX720896:ERE720896 EHB720896:EHI720896 DXF720896:DXM720896 DNJ720896:DNQ720896 DDN720896:DDU720896 CTR720896:CTY720896 CJV720896:CKC720896 BZZ720896:CAG720896 BQD720896:BQK720896 BGH720896:BGO720896 AWL720896:AWS720896 AMP720896:AMW720896 ACT720896:ADA720896 SX720896:TE720896 JB720896:JI720896 F720896:M720896 WVN655360:WVU655360 WLR655360:WLY655360 WBV655360:WCC655360 VRZ655360:VSG655360 VID655360:VIK655360 UYH655360:UYO655360 UOL655360:UOS655360 UEP655360:UEW655360 TUT655360:TVA655360 TKX655360:TLE655360 TBB655360:TBI655360 SRF655360:SRM655360 SHJ655360:SHQ655360 RXN655360:RXU655360 RNR655360:RNY655360 RDV655360:REC655360 QTZ655360:QUG655360 QKD655360:QKK655360 QAH655360:QAO655360 PQL655360:PQS655360 PGP655360:PGW655360 OWT655360:OXA655360 OMX655360:ONE655360 ODB655360:ODI655360 NTF655360:NTM655360 NJJ655360:NJQ655360 MZN655360:MZU655360 MPR655360:MPY655360 MFV655360:MGC655360 LVZ655360:LWG655360 LMD655360:LMK655360 LCH655360:LCO655360 KSL655360:KSS655360 KIP655360:KIW655360 JYT655360:JZA655360 JOX655360:JPE655360 JFB655360:JFI655360 IVF655360:IVM655360 ILJ655360:ILQ655360 IBN655360:IBU655360 HRR655360:HRY655360 HHV655360:HIC655360 GXZ655360:GYG655360 GOD655360:GOK655360 GEH655360:GEO655360 FUL655360:FUS655360 FKP655360:FKW655360 FAT655360:FBA655360 EQX655360:ERE655360 EHB655360:EHI655360 DXF655360:DXM655360 DNJ655360:DNQ655360 DDN655360:DDU655360 CTR655360:CTY655360 CJV655360:CKC655360 BZZ655360:CAG655360 BQD655360:BQK655360 BGH655360:BGO655360 AWL655360:AWS655360 AMP655360:AMW655360 ACT655360:ADA655360 SX655360:TE655360 JB655360:JI655360 F655360:M655360 WVN589824:WVU589824 WLR589824:WLY589824 WBV589824:WCC589824 VRZ589824:VSG589824 VID589824:VIK589824 UYH589824:UYO589824 UOL589824:UOS589824 UEP589824:UEW589824 TUT589824:TVA589824 TKX589824:TLE589824 TBB589824:TBI589824 SRF589824:SRM589824 SHJ589824:SHQ589824 RXN589824:RXU589824 RNR589824:RNY589824 RDV589824:REC589824 QTZ589824:QUG589824 QKD589824:QKK589824 QAH589824:QAO589824 PQL589824:PQS589824 PGP589824:PGW589824 OWT589824:OXA589824 OMX589824:ONE589824 ODB589824:ODI589824 NTF589824:NTM589824 NJJ589824:NJQ589824 MZN589824:MZU589824 MPR589824:MPY589824 MFV589824:MGC589824 LVZ589824:LWG589824 LMD589824:LMK589824 LCH589824:LCO589824 KSL589824:KSS589824 KIP589824:KIW589824 JYT589824:JZA589824 JOX589824:JPE589824 JFB589824:JFI589824 IVF589824:IVM589824 ILJ589824:ILQ589824 IBN589824:IBU589824 HRR589824:HRY589824 HHV589824:HIC589824 GXZ589824:GYG589824 GOD589824:GOK589824 GEH589824:GEO589824 FUL589824:FUS589824 FKP589824:FKW589824 FAT589824:FBA589824 EQX589824:ERE589824 EHB589824:EHI589824 DXF589824:DXM589824 DNJ589824:DNQ589824 DDN589824:DDU589824 CTR589824:CTY589824 CJV589824:CKC589824 BZZ589824:CAG589824 BQD589824:BQK589824 BGH589824:BGO589824 AWL589824:AWS589824 AMP589824:AMW589824 ACT589824:ADA589824 SX589824:TE589824 JB589824:JI589824 F589824:M589824 WVN524288:WVU524288 WLR524288:WLY524288 WBV524288:WCC524288 VRZ524288:VSG524288 VID524288:VIK524288 UYH524288:UYO524288 UOL524288:UOS524288 UEP524288:UEW524288 TUT524288:TVA524288 TKX524288:TLE524288 TBB524288:TBI524288 SRF524288:SRM524288 SHJ524288:SHQ524288 RXN524288:RXU524288 RNR524288:RNY524288 RDV524288:REC524288 QTZ524288:QUG524288 QKD524288:QKK524288 QAH524288:QAO524288 PQL524288:PQS524288 PGP524288:PGW524288 OWT524288:OXA524288 OMX524288:ONE524288 ODB524288:ODI524288 NTF524288:NTM524288 NJJ524288:NJQ524288 MZN524288:MZU524288 MPR524288:MPY524288 MFV524288:MGC524288 LVZ524288:LWG524288 LMD524288:LMK524288 LCH524288:LCO524288 KSL524288:KSS524288 KIP524288:KIW524288 JYT524288:JZA524288 JOX524288:JPE524288 JFB524288:JFI524288 IVF524288:IVM524288 ILJ524288:ILQ524288 IBN524288:IBU524288 HRR524288:HRY524288 HHV524288:HIC524288 GXZ524288:GYG524288 GOD524288:GOK524288 GEH524288:GEO524288 FUL524288:FUS524288 FKP524288:FKW524288 FAT524288:FBA524288 EQX524288:ERE524288 EHB524288:EHI524288 DXF524288:DXM524288 DNJ524288:DNQ524288 DDN524288:DDU524288 CTR524288:CTY524288 CJV524288:CKC524288 BZZ524288:CAG524288 BQD524288:BQK524288 BGH524288:BGO524288 AWL524288:AWS524288 AMP524288:AMW524288 ACT524288:ADA524288 SX524288:TE524288 JB524288:JI524288 F524288:M524288 WVN458752:WVU458752 WLR458752:WLY458752 WBV458752:WCC458752 VRZ458752:VSG458752 VID458752:VIK458752 UYH458752:UYO458752 UOL458752:UOS458752 UEP458752:UEW458752 TUT458752:TVA458752 TKX458752:TLE458752 TBB458752:TBI458752 SRF458752:SRM458752 SHJ458752:SHQ458752 RXN458752:RXU458752 RNR458752:RNY458752 RDV458752:REC458752 QTZ458752:QUG458752 QKD458752:QKK458752 QAH458752:QAO458752 PQL458752:PQS458752 PGP458752:PGW458752 OWT458752:OXA458752 OMX458752:ONE458752 ODB458752:ODI458752 NTF458752:NTM458752 NJJ458752:NJQ458752 MZN458752:MZU458752 MPR458752:MPY458752 MFV458752:MGC458752 LVZ458752:LWG458752 LMD458752:LMK458752 LCH458752:LCO458752 KSL458752:KSS458752 KIP458752:KIW458752 JYT458752:JZA458752 JOX458752:JPE458752 JFB458752:JFI458752 IVF458752:IVM458752 ILJ458752:ILQ458752 IBN458752:IBU458752 HRR458752:HRY458752 HHV458752:HIC458752 GXZ458752:GYG458752 GOD458752:GOK458752 GEH458752:GEO458752 FUL458752:FUS458752 FKP458752:FKW458752 FAT458752:FBA458752 EQX458752:ERE458752 EHB458752:EHI458752 DXF458752:DXM458752 DNJ458752:DNQ458752 DDN458752:DDU458752 CTR458752:CTY458752 CJV458752:CKC458752 BZZ458752:CAG458752 BQD458752:BQK458752 BGH458752:BGO458752 AWL458752:AWS458752 AMP458752:AMW458752 ACT458752:ADA458752 SX458752:TE458752 JB458752:JI458752 F458752:M458752 WVN393216:WVU393216 WLR393216:WLY393216 WBV393216:WCC393216 VRZ393216:VSG393216 VID393216:VIK393216 UYH393216:UYO393216 UOL393216:UOS393216 UEP393216:UEW393216 TUT393216:TVA393216 TKX393216:TLE393216 TBB393216:TBI393216 SRF393216:SRM393216 SHJ393216:SHQ393216 RXN393216:RXU393216 RNR393216:RNY393216 RDV393216:REC393216 QTZ393216:QUG393216 QKD393216:QKK393216 QAH393216:QAO393216 PQL393216:PQS393216 PGP393216:PGW393216 OWT393216:OXA393216 OMX393216:ONE393216 ODB393216:ODI393216 NTF393216:NTM393216 NJJ393216:NJQ393216 MZN393216:MZU393216 MPR393216:MPY393216 MFV393216:MGC393216 LVZ393216:LWG393216 LMD393216:LMK393216 LCH393216:LCO393216 KSL393216:KSS393216 KIP393216:KIW393216 JYT393216:JZA393216 JOX393216:JPE393216 JFB393216:JFI393216 IVF393216:IVM393216 ILJ393216:ILQ393216 IBN393216:IBU393216 HRR393216:HRY393216 HHV393216:HIC393216 GXZ393216:GYG393216 GOD393216:GOK393216 GEH393216:GEO393216 FUL393216:FUS393216 FKP393216:FKW393216 FAT393216:FBA393216 EQX393216:ERE393216 EHB393216:EHI393216 DXF393216:DXM393216 DNJ393216:DNQ393216 DDN393216:DDU393216 CTR393216:CTY393216 CJV393216:CKC393216 BZZ393216:CAG393216 BQD393216:BQK393216 BGH393216:BGO393216 AWL393216:AWS393216 AMP393216:AMW393216 ACT393216:ADA393216 SX393216:TE393216 JB393216:JI393216 F393216:M393216 WVN327680:WVU327680 WLR327680:WLY327680 WBV327680:WCC327680 VRZ327680:VSG327680 VID327680:VIK327680 UYH327680:UYO327680 UOL327680:UOS327680 UEP327680:UEW327680 TUT327680:TVA327680 TKX327680:TLE327680 TBB327680:TBI327680 SRF327680:SRM327680 SHJ327680:SHQ327680 RXN327680:RXU327680 RNR327680:RNY327680 RDV327680:REC327680 QTZ327680:QUG327680 QKD327680:QKK327680 QAH327680:QAO327680 PQL327680:PQS327680 PGP327680:PGW327680 OWT327680:OXA327680 OMX327680:ONE327680 ODB327680:ODI327680 NTF327680:NTM327680 NJJ327680:NJQ327680 MZN327680:MZU327680 MPR327680:MPY327680 MFV327680:MGC327680 LVZ327680:LWG327680 LMD327680:LMK327680 LCH327680:LCO327680 KSL327680:KSS327680 KIP327680:KIW327680 JYT327680:JZA327680 JOX327680:JPE327680 JFB327680:JFI327680 IVF327680:IVM327680 ILJ327680:ILQ327680 IBN327680:IBU327680 HRR327680:HRY327680 HHV327680:HIC327680 GXZ327680:GYG327680 GOD327680:GOK327680 GEH327680:GEO327680 FUL327680:FUS327680 FKP327680:FKW327680 FAT327680:FBA327680 EQX327680:ERE327680 EHB327680:EHI327680 DXF327680:DXM327680 DNJ327680:DNQ327680 DDN327680:DDU327680 CTR327680:CTY327680 CJV327680:CKC327680 BZZ327680:CAG327680 BQD327680:BQK327680 BGH327680:BGO327680 AWL327680:AWS327680 AMP327680:AMW327680 ACT327680:ADA327680 SX327680:TE327680 JB327680:JI327680 F327680:M327680 WVN262144:WVU262144 WLR262144:WLY262144 WBV262144:WCC262144 VRZ262144:VSG262144 VID262144:VIK262144 UYH262144:UYO262144 UOL262144:UOS262144 UEP262144:UEW262144 TUT262144:TVA262144 TKX262144:TLE262144 TBB262144:TBI262144 SRF262144:SRM262144 SHJ262144:SHQ262144 RXN262144:RXU262144 RNR262144:RNY262144 RDV262144:REC262144 QTZ262144:QUG262144 QKD262144:QKK262144 QAH262144:QAO262144 PQL262144:PQS262144 PGP262144:PGW262144 OWT262144:OXA262144 OMX262144:ONE262144 ODB262144:ODI262144 NTF262144:NTM262144 NJJ262144:NJQ262144 MZN262144:MZU262144 MPR262144:MPY262144 MFV262144:MGC262144 LVZ262144:LWG262144 LMD262144:LMK262144 LCH262144:LCO262144 KSL262144:KSS262144 KIP262144:KIW262144 JYT262144:JZA262144 JOX262144:JPE262144 JFB262144:JFI262144 IVF262144:IVM262144 ILJ262144:ILQ262144 IBN262144:IBU262144 HRR262144:HRY262144 HHV262144:HIC262144 GXZ262144:GYG262144 GOD262144:GOK262144 GEH262144:GEO262144 FUL262144:FUS262144 FKP262144:FKW262144 FAT262144:FBA262144 EQX262144:ERE262144 EHB262144:EHI262144 DXF262144:DXM262144 DNJ262144:DNQ262144 DDN262144:DDU262144 CTR262144:CTY262144 CJV262144:CKC262144 BZZ262144:CAG262144 BQD262144:BQK262144 BGH262144:BGO262144 AWL262144:AWS262144 AMP262144:AMW262144 ACT262144:ADA262144 SX262144:TE262144 JB262144:JI262144 F262144:M262144 WVN196608:WVU196608 WLR196608:WLY196608 WBV196608:WCC196608 VRZ196608:VSG196608 VID196608:VIK196608 UYH196608:UYO196608 UOL196608:UOS196608 UEP196608:UEW196608 TUT196608:TVA196608 TKX196608:TLE196608 TBB196608:TBI196608 SRF196608:SRM196608 SHJ196608:SHQ196608 RXN196608:RXU196608 RNR196608:RNY196608 RDV196608:REC196608 QTZ196608:QUG196608 QKD196608:QKK196608 QAH196608:QAO196608 PQL196608:PQS196608 PGP196608:PGW196608 OWT196608:OXA196608 OMX196608:ONE196608 ODB196608:ODI196608 NTF196608:NTM196608 NJJ196608:NJQ196608 MZN196608:MZU196608 MPR196608:MPY196608 MFV196608:MGC196608 LVZ196608:LWG196608 LMD196608:LMK196608 LCH196608:LCO196608 KSL196608:KSS196608 KIP196608:KIW196608 JYT196608:JZA196608 JOX196608:JPE196608 JFB196608:JFI196608 IVF196608:IVM196608 ILJ196608:ILQ196608 IBN196608:IBU196608 HRR196608:HRY196608 HHV196608:HIC196608 GXZ196608:GYG196608 GOD196608:GOK196608 GEH196608:GEO196608 FUL196608:FUS196608 FKP196608:FKW196608 FAT196608:FBA196608 EQX196608:ERE196608 EHB196608:EHI196608 DXF196608:DXM196608 DNJ196608:DNQ196608 DDN196608:DDU196608 CTR196608:CTY196608 CJV196608:CKC196608 BZZ196608:CAG196608 BQD196608:BQK196608 BGH196608:BGO196608 AWL196608:AWS196608 AMP196608:AMW196608 ACT196608:ADA196608 SX196608:TE196608 JB196608:JI196608 F196608:M196608 WVN131072:WVU131072 WLR131072:WLY131072 WBV131072:WCC131072 VRZ131072:VSG131072 VID131072:VIK131072 UYH131072:UYO131072 UOL131072:UOS131072 UEP131072:UEW131072 TUT131072:TVA131072 TKX131072:TLE131072 TBB131072:TBI131072 SRF131072:SRM131072 SHJ131072:SHQ131072 RXN131072:RXU131072 RNR131072:RNY131072 RDV131072:REC131072 QTZ131072:QUG131072 QKD131072:QKK131072 QAH131072:QAO131072 PQL131072:PQS131072 PGP131072:PGW131072 OWT131072:OXA131072 OMX131072:ONE131072 ODB131072:ODI131072 NTF131072:NTM131072 NJJ131072:NJQ131072 MZN131072:MZU131072 MPR131072:MPY131072 MFV131072:MGC131072 LVZ131072:LWG131072 LMD131072:LMK131072 LCH131072:LCO131072 KSL131072:KSS131072 KIP131072:KIW131072 JYT131072:JZA131072 JOX131072:JPE131072 JFB131072:JFI131072 IVF131072:IVM131072 ILJ131072:ILQ131072 IBN131072:IBU131072 HRR131072:HRY131072 HHV131072:HIC131072 GXZ131072:GYG131072 GOD131072:GOK131072 GEH131072:GEO131072 FUL131072:FUS131072 FKP131072:FKW131072 FAT131072:FBA131072 EQX131072:ERE131072 EHB131072:EHI131072 DXF131072:DXM131072 DNJ131072:DNQ131072 DDN131072:DDU131072 CTR131072:CTY131072 CJV131072:CKC131072 BZZ131072:CAG131072 BQD131072:BQK131072 BGH131072:BGO131072 AWL131072:AWS131072 AMP131072:AMW131072 ACT131072:ADA131072 SX131072:TE131072 JB131072:JI131072 F131072:M131072 WVN65536:WVU65536 WLR65536:WLY65536 WBV65536:WCC65536 VRZ65536:VSG65536 VID65536:VIK65536 UYH65536:UYO65536 UOL65536:UOS65536 UEP65536:UEW65536 TUT65536:TVA65536 TKX65536:TLE65536 TBB65536:TBI65536 SRF65536:SRM65536 SHJ65536:SHQ65536 RXN65536:RXU65536 RNR65536:RNY65536 RDV65536:REC65536 QTZ65536:QUG65536 QKD65536:QKK65536 QAH65536:QAO65536 PQL65536:PQS65536 PGP65536:PGW65536 OWT65536:OXA65536 OMX65536:ONE65536 ODB65536:ODI65536 NTF65536:NTM65536 NJJ65536:NJQ65536 MZN65536:MZU65536 MPR65536:MPY65536 MFV65536:MGC65536 LVZ65536:LWG65536 LMD65536:LMK65536 LCH65536:LCO65536 KSL65536:KSS65536 KIP65536:KIW65536 JYT65536:JZA65536 JOX65536:JPE65536 JFB65536:JFI65536 IVF65536:IVM65536 ILJ65536:ILQ65536 IBN65536:IBU65536 HRR65536:HRY65536 HHV65536:HIC65536 GXZ65536:GYG65536 GOD65536:GOK65536 GEH65536:GEO65536 FUL65536:FUS65536 FKP65536:FKW65536 FAT65536:FBA65536 EQX65536:ERE65536 EHB65536:EHI65536 DXF65536:DXM65536 DNJ65536:DNQ65536 DDN65536:DDU65536 CTR65536:CTY65536 CJV65536:CKC65536 BZZ65536:CAG65536 BQD65536:BQK65536 BGH65536:BGO65536 AWL65536:AWS65536 AMP65536:AMW65536 ACT65536:ADA65536 SX65536:TE65536 JB65536:JI65536">
      <formula1>"HEAD MASTER,HEAD MISTRESS,MANDAL EDUCATIONAL OFFICER"</formula1>
    </dataValidation>
  </dataValidations>
  <printOptions horizontalCentered="1"/>
  <pageMargins left="0.26" right="0.118110236220472" top="0.56999999999999995" bottom="0.32" header="0.45" footer="0.37"/>
  <pageSetup paperSize="9" orientation="portrait" horizontalDpi="180" verticalDpi="18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Data</vt:lpstr>
      <vt:lpstr>Proceedings</vt:lpstr>
      <vt:lpstr>Calculation</vt:lpstr>
      <vt:lpstr>cal</vt:lpstr>
      <vt:lpstr>Annexure-c</vt:lpstr>
      <vt:lpstr>Subscription</vt:lpstr>
      <vt:lpstr>forms</vt:lpstr>
      <vt:lpstr>Forms-cert</vt:lpstr>
      <vt:lpstr>APTC Form 40-(P)</vt:lpstr>
      <vt:lpstr>APTC Form 40-(P)back page</vt:lpstr>
      <vt:lpstr>Paper Token101(P)</vt:lpstr>
      <vt:lpstr>Proceedings (Insurance)</vt:lpstr>
      <vt:lpstr>Insurance Form 40</vt:lpstr>
      <vt:lpstr>Insurance-Form 40 back page</vt:lpstr>
      <vt:lpstr>Insurance - Paper Token101</vt:lpstr>
      <vt:lpstr>'Annexure-c'!Print_Area</vt:lpstr>
      <vt:lpstr>'APTC Form 40-(P)'!Print_Area</vt:lpstr>
      <vt:lpstr>'APTC Form 40-(P)back page'!Print_Area</vt:lpstr>
      <vt:lpstr>Calculation!Print_Area</vt:lpstr>
      <vt:lpstr>forms!Print_Area</vt:lpstr>
      <vt:lpstr>'Forms-cert'!Print_Area</vt:lpstr>
      <vt:lpstr>'Insurance - Paper Token101'!Print_Area</vt:lpstr>
      <vt:lpstr>'Insurance Form 40'!Print_Area</vt:lpstr>
      <vt:lpstr>'Insurance-Form 40 back page'!Print_Area</vt:lpstr>
      <vt:lpstr>'Paper Token101(P)'!Print_Area</vt:lpstr>
      <vt:lpstr>Proceedings!Print_Area</vt:lpstr>
      <vt:lpstr>'Proceedings (Insurance)'!Print_Area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kadalisrinivasarao78@gmail.com</cp:lastModifiedBy>
  <cp:lastPrinted>2020-03-04T04:03:58Z</cp:lastPrinted>
  <dcterms:created xsi:type="dcterms:W3CDTF">2020-02-19T01:43:14Z</dcterms:created>
  <dcterms:modified xsi:type="dcterms:W3CDTF">2025-09-01T09:51:19Z</dcterms:modified>
</cp:coreProperties>
</file>